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GPC\Shamsher\Social Welfare\SW 2019\SW 2019\"/>
    </mc:Choice>
  </mc:AlternateContent>
  <bookViews>
    <workbookView xWindow="0" yWindow="0" windowWidth="21600" windowHeight="9735" tabRatio="950" firstSheet="10" activeTab="10"/>
  </bookViews>
  <sheets>
    <sheet name="Khuzdar" sheetId="63" r:id="rId1"/>
    <sheet name="Kalat" sheetId="65" r:id="rId2"/>
    <sheet name="Barkhan" sheetId="66" r:id="rId3"/>
    <sheet name="Kharan" sheetId="61" r:id="rId4"/>
    <sheet name="Kharan West" sheetId="62" r:id="rId5"/>
    <sheet name="Kharan East" sheetId="60" r:id="rId6"/>
    <sheet name="Margand" sheetId="68" r:id="rId7"/>
    <sheet name="Nausherwani" sheetId="67" r:id="rId8"/>
    <sheet name="Bela West" sheetId="70" r:id="rId9"/>
    <sheet name="HAB" sheetId="69" r:id="rId10"/>
    <sheet name="Dhok Sultan" sheetId="59" r:id="rId11"/>
    <sheet name="Hisal" sheetId="86" r:id="rId12"/>
    <sheet name="Karsal" sheetId="81" r:id="rId13"/>
    <sheet name="Sadiqabad" sheetId="71" r:id="rId14"/>
    <sheet name="Zindan" sheetId="54" r:id="rId15"/>
    <sheet name="Hala" sheetId="74" r:id="rId16"/>
    <sheet name="Gambat South" sheetId="75" r:id="rId17"/>
    <sheet name="Jungshahi" sheetId="76" r:id="rId18"/>
    <sheet name="Kotri" sheetId="78" r:id="rId19"/>
    <sheet name="Sirani" sheetId="72" r:id="rId20"/>
    <sheet name="Naushahro Feroze" sheetId="80" r:id="rId21"/>
    <sheet name="Zamzama South" sheetId="79" r:id="rId22"/>
    <sheet name="Malir" sheetId="85" r:id="rId23"/>
    <sheet name="Khipro East" sheetId="82" r:id="rId24"/>
    <sheet name="Shah Bandar" sheetId="84" r:id="rId25"/>
    <sheet name="Chachar D&amp;PL" sheetId="88" r:id="rId26"/>
    <sheet name="Kharan South" sheetId="87" r:id="rId27"/>
    <sheet name="Disttwise Summary" sheetId="57" r:id="rId28"/>
    <sheet name="Sheet1" sheetId="89" r:id="rId29"/>
  </sheets>
  <definedNames>
    <definedName name="_xlnm.Print_Area" localSheetId="25">'Chachar D&amp;PL'!$A$1:$R$23</definedName>
    <definedName name="_xlnm.Print_Area" localSheetId="26">'Kharan South'!$A$1:$R$23</definedName>
    <definedName name="_xlnm.Print_Titles" localSheetId="2">Barkhan!$4:$6</definedName>
    <definedName name="_xlnm.Print_Titles" localSheetId="27">'Disttwise Summary'!$4:$5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89" l="1"/>
  <c r="F23" i="89" s="1"/>
  <c r="F16" i="89"/>
  <c r="F19" i="89"/>
  <c r="F18" i="89"/>
  <c r="F17" i="89"/>
  <c r="F15" i="89"/>
  <c r="E17" i="89"/>
  <c r="D17" i="89"/>
  <c r="E16" i="89"/>
  <c r="D16" i="89"/>
  <c r="E15" i="89"/>
  <c r="D15" i="89"/>
  <c r="F20" i="89" l="1"/>
  <c r="F24" i="89" s="1"/>
  <c r="F8" i="89"/>
  <c r="E8" i="89"/>
  <c r="D8" i="89"/>
  <c r="F7" i="89"/>
  <c r="E7" i="89"/>
  <c r="D7" i="89"/>
  <c r="F6" i="89"/>
  <c r="E6" i="89"/>
  <c r="D6" i="89"/>
  <c r="F9" i="89" l="1"/>
  <c r="K89" i="57"/>
  <c r="I89" i="57"/>
  <c r="J89" i="57"/>
  <c r="H89" i="57"/>
  <c r="P18" i="87" l="1"/>
  <c r="P17" i="87"/>
  <c r="P16" i="87"/>
  <c r="P15" i="87"/>
  <c r="P14" i="87"/>
  <c r="P13" i="87"/>
  <c r="P12" i="87"/>
  <c r="P11" i="87"/>
  <c r="P10" i="87"/>
  <c r="P9" i="87"/>
  <c r="P8" i="87"/>
  <c r="J88" i="57"/>
  <c r="I88" i="57"/>
  <c r="H88" i="57"/>
  <c r="J82" i="57"/>
  <c r="J61" i="57" l="1"/>
  <c r="J57" i="57"/>
  <c r="I37" i="65"/>
  <c r="P7" i="81" l="1"/>
  <c r="P8" i="81"/>
  <c r="P9" i="81"/>
  <c r="P10" i="81"/>
  <c r="P11" i="81"/>
  <c r="P12" i="81"/>
  <c r="P13" i="81" l="1"/>
  <c r="P40" i="76"/>
  <c r="P19" i="68" l="1"/>
  <c r="P16" i="62"/>
  <c r="H17" i="61"/>
  <c r="P16" i="61"/>
  <c r="I16" i="61"/>
  <c r="P22" i="63"/>
  <c r="P21" i="63"/>
  <c r="I22" i="63"/>
  <c r="I49" i="66" l="1"/>
  <c r="I48" i="66"/>
  <c r="I47" i="66"/>
  <c r="I46" i="66"/>
  <c r="G86" i="57" l="1"/>
  <c r="F86" i="57"/>
  <c r="G85" i="57"/>
  <c r="F85" i="57"/>
  <c r="F87" i="57" s="1"/>
  <c r="J24" i="87"/>
  <c r="J23" i="87"/>
  <c r="I23" i="87"/>
  <c r="J85" i="57" s="1"/>
  <c r="I24" i="87"/>
  <c r="J86" i="57" s="1"/>
  <c r="G24" i="87"/>
  <c r="H86" i="57" s="1"/>
  <c r="H24" i="87"/>
  <c r="I86" i="57" s="1"/>
  <c r="K19" i="87"/>
  <c r="H19" i="87"/>
  <c r="I15" i="87"/>
  <c r="I7" i="87"/>
  <c r="K86" i="57" l="1"/>
  <c r="K24" i="87"/>
  <c r="J87" i="57"/>
  <c r="L19" i="87" l="1"/>
  <c r="L19" i="88"/>
  <c r="K19" i="88"/>
  <c r="I23" i="88" s="1"/>
  <c r="J19" i="88"/>
  <c r="H23" i="88" s="1"/>
  <c r="H19" i="88"/>
  <c r="G23" i="88" s="1"/>
  <c r="P18" i="88"/>
  <c r="I18" i="88"/>
  <c r="P17" i="88"/>
  <c r="I17" i="88"/>
  <c r="P16" i="88"/>
  <c r="I16" i="88"/>
  <c r="P15" i="88"/>
  <c r="I15" i="88"/>
  <c r="P14" i="88"/>
  <c r="I14" i="88"/>
  <c r="P13" i="88"/>
  <c r="I13" i="88"/>
  <c r="P12" i="88"/>
  <c r="I12" i="88"/>
  <c r="P11" i="88"/>
  <c r="P10" i="88"/>
  <c r="I10" i="88"/>
  <c r="P9" i="88"/>
  <c r="I9" i="88"/>
  <c r="P8" i="88"/>
  <c r="I8" i="88"/>
  <c r="P7" i="88"/>
  <c r="I19" i="88" l="1"/>
  <c r="P19" i="88"/>
  <c r="K23" i="88"/>
  <c r="I42" i="54"/>
  <c r="I41" i="54"/>
  <c r="I40" i="54"/>
  <c r="I39" i="54"/>
  <c r="I38" i="54"/>
  <c r="I37" i="54"/>
  <c r="I36" i="54"/>
  <c r="I35" i="54"/>
  <c r="J29" i="70"/>
  <c r="P12" i="61" l="1"/>
  <c r="K37" i="65" l="1"/>
  <c r="K23" i="63"/>
  <c r="I43" i="59" l="1"/>
  <c r="J42" i="59"/>
  <c r="I41" i="59"/>
  <c r="I21" i="59" l="1"/>
  <c r="F36" i="59"/>
  <c r="I36" i="59" s="1"/>
  <c r="F35" i="59"/>
  <c r="I35" i="59" s="1"/>
  <c r="F34" i="59"/>
  <c r="I34" i="59" s="1"/>
  <c r="F33" i="59"/>
  <c r="I33" i="59" s="1"/>
  <c r="F32" i="59"/>
  <c r="I32" i="59" s="1"/>
  <c r="F31" i="59"/>
  <c r="I31" i="59" s="1"/>
  <c r="F30" i="59"/>
  <c r="I30" i="59" s="1"/>
  <c r="F29" i="59"/>
  <c r="I29" i="59" s="1"/>
  <c r="F28" i="59"/>
  <c r="I28" i="59" s="1"/>
  <c r="F27" i="59"/>
  <c r="I27" i="59" s="1"/>
  <c r="F26" i="59"/>
  <c r="I26" i="59" s="1"/>
  <c r="F25" i="59"/>
  <c r="I25" i="59" s="1"/>
  <c r="F24" i="59"/>
  <c r="I24" i="59" s="1"/>
  <c r="F23" i="59"/>
  <c r="I23" i="59" s="1"/>
  <c r="F22" i="59"/>
  <c r="I22" i="59" s="1"/>
  <c r="F21" i="59"/>
  <c r="F20" i="59"/>
  <c r="I20" i="59" s="1"/>
  <c r="F19" i="59"/>
  <c r="I19" i="59" s="1"/>
  <c r="F18" i="59"/>
  <c r="I18" i="59" s="1"/>
  <c r="F17" i="59"/>
  <c r="I17" i="59" s="1"/>
  <c r="F16" i="59"/>
  <c r="I16" i="59" s="1"/>
  <c r="F15" i="59"/>
  <c r="I15" i="59" s="1"/>
  <c r="F14" i="59"/>
  <c r="I14" i="59" s="1"/>
  <c r="F13" i="59"/>
  <c r="I13" i="59" s="1"/>
  <c r="F12" i="59"/>
  <c r="I12" i="59" s="1"/>
  <c r="F11" i="59"/>
  <c r="I11" i="59" s="1"/>
  <c r="F10" i="59"/>
  <c r="I10" i="59" s="1"/>
  <c r="F8" i="59"/>
  <c r="I8" i="59" s="1"/>
  <c r="F9" i="59"/>
  <c r="I9" i="59" s="1"/>
  <c r="F7" i="59"/>
  <c r="I7" i="59" s="1"/>
  <c r="I44" i="74" l="1"/>
  <c r="I43" i="74"/>
  <c r="J46" i="75"/>
  <c r="I46" i="75"/>
  <c r="I45" i="75"/>
  <c r="I44" i="75"/>
  <c r="L19" i="68"/>
  <c r="I12" i="62"/>
  <c r="I13" i="62"/>
  <c r="I14" i="62"/>
  <c r="I15" i="62"/>
  <c r="I16" i="62"/>
  <c r="L23" i="63"/>
  <c r="L37" i="65"/>
  <c r="I33" i="79" l="1"/>
  <c r="P33" i="79" s="1"/>
  <c r="I32" i="79"/>
  <c r="P32" i="79" s="1"/>
  <c r="I31" i="79"/>
  <c r="P31" i="79" s="1"/>
  <c r="H49" i="66" l="1"/>
  <c r="H44" i="74"/>
  <c r="H43" i="74"/>
  <c r="J24" i="67"/>
  <c r="J23" i="67"/>
  <c r="I32" i="60"/>
  <c r="I31" i="60"/>
  <c r="I42" i="78" l="1"/>
  <c r="P42" i="78" s="1"/>
  <c r="I41" i="78"/>
  <c r="P41" i="78" s="1"/>
  <c r="I40" i="78"/>
  <c r="P40" i="78" s="1"/>
  <c r="I39" i="78"/>
  <c r="P39" i="78" s="1"/>
  <c r="I36" i="76"/>
  <c r="P36" i="76" s="1"/>
  <c r="I35" i="76"/>
  <c r="P35" i="76" s="1"/>
  <c r="I34" i="76"/>
  <c r="P34" i="76" s="1"/>
  <c r="I33" i="72"/>
  <c r="P33" i="72" s="1"/>
  <c r="I32" i="72"/>
  <c r="P32" i="72" s="1"/>
  <c r="I31" i="72"/>
  <c r="P31" i="72" s="1"/>
  <c r="I33" i="80"/>
  <c r="P33" i="80" s="1"/>
  <c r="I32" i="80"/>
  <c r="P32" i="80" s="1"/>
  <c r="I31" i="80"/>
  <c r="P31" i="80" s="1"/>
  <c r="I36" i="74" l="1"/>
  <c r="I35" i="74"/>
  <c r="P35" i="74" l="1"/>
  <c r="P36" i="74"/>
  <c r="I36" i="75"/>
  <c r="P36" i="75" s="1"/>
  <c r="I35" i="75"/>
  <c r="P35" i="75" s="1"/>
  <c r="I34" i="75"/>
  <c r="P34" i="75" s="1"/>
  <c r="I16" i="84"/>
  <c r="P16" i="84" s="1"/>
  <c r="I15" i="84"/>
  <c r="P15" i="84" s="1"/>
  <c r="H19" i="85"/>
  <c r="I16" i="85"/>
  <c r="P16" i="85" s="1"/>
  <c r="I15" i="85"/>
  <c r="P15" i="85" s="1"/>
  <c r="I16" i="82" l="1"/>
  <c r="P16" i="82" s="1"/>
  <c r="I15" i="82"/>
  <c r="P15" i="82" s="1"/>
  <c r="I12" i="71" l="1"/>
  <c r="L25" i="70" l="1"/>
  <c r="K25" i="70"/>
  <c r="H25" i="70"/>
  <c r="H27" i="60"/>
  <c r="J17" i="61"/>
  <c r="K17" i="61"/>
  <c r="L17" i="61"/>
  <c r="H23" i="63" l="1"/>
  <c r="H37" i="65"/>
  <c r="I11" i="71"/>
  <c r="P11" i="71" s="1"/>
  <c r="P33" i="59"/>
  <c r="P32" i="59"/>
  <c r="P31" i="59"/>
  <c r="I11" i="81"/>
  <c r="I21" i="86"/>
  <c r="P21" i="86" s="1"/>
  <c r="I20" i="86"/>
  <c r="P20" i="86" s="1"/>
  <c r="I19" i="86"/>
  <c r="P19" i="86" s="1"/>
  <c r="I21" i="69"/>
  <c r="P21" i="69" s="1"/>
  <c r="I20" i="69"/>
  <c r="P20" i="69" s="1"/>
  <c r="I19" i="69"/>
  <c r="P19" i="69" s="1"/>
  <c r="I24" i="70"/>
  <c r="P24" i="70" s="1"/>
  <c r="I23" i="70"/>
  <c r="P23" i="70" s="1"/>
  <c r="I22" i="70"/>
  <c r="P22" i="70" s="1"/>
  <c r="P25" i="70" s="1"/>
  <c r="J19" i="67"/>
  <c r="K19" i="67"/>
  <c r="L19" i="67"/>
  <c r="H19" i="67"/>
  <c r="I18" i="67"/>
  <c r="P18" i="67" s="1"/>
  <c r="I17" i="67"/>
  <c r="P17" i="67" s="1"/>
  <c r="J27" i="60"/>
  <c r="K27" i="60"/>
  <c r="L27" i="60"/>
  <c r="I26" i="60"/>
  <c r="P26" i="60" s="1"/>
  <c r="I25" i="60"/>
  <c r="P25" i="60" s="1"/>
  <c r="H17" i="62" l="1"/>
  <c r="L17" i="62"/>
  <c r="K17" i="62"/>
  <c r="K49" i="66" l="1"/>
  <c r="L49" i="66"/>
  <c r="K19" i="68" l="1"/>
  <c r="H19" i="68"/>
  <c r="I18" i="68"/>
  <c r="P18" i="68" s="1"/>
  <c r="I17" i="68"/>
  <c r="P17" i="68" s="1"/>
  <c r="I36" i="65" l="1"/>
  <c r="P36" i="65" s="1"/>
  <c r="I35" i="65"/>
  <c r="P35" i="65" s="1"/>
  <c r="J46" i="57" l="1"/>
  <c r="J25" i="86" l="1"/>
  <c r="K19" i="84" l="1"/>
  <c r="J23" i="82" l="1"/>
  <c r="J44" i="74"/>
  <c r="J43" i="74"/>
  <c r="L39" i="74"/>
  <c r="J41" i="65" l="1"/>
  <c r="I14" i="84"/>
  <c r="P14" i="84" s="1"/>
  <c r="I13" i="84"/>
  <c r="P13" i="84" s="1"/>
  <c r="I14" i="82"/>
  <c r="P14" i="82" s="1"/>
  <c r="I13" i="82"/>
  <c r="P13" i="82" s="1"/>
  <c r="I14" i="85"/>
  <c r="P14" i="85" s="1"/>
  <c r="I13" i="85"/>
  <c r="P13" i="85" s="1"/>
  <c r="I30" i="79"/>
  <c r="P30" i="79" s="1"/>
  <c r="I29" i="79"/>
  <c r="P29" i="79" s="1"/>
  <c r="I28" i="79"/>
  <c r="P28" i="79" s="1"/>
  <c r="I30" i="80"/>
  <c r="P30" i="80" s="1"/>
  <c r="I29" i="80"/>
  <c r="P29" i="80" s="1"/>
  <c r="I28" i="80"/>
  <c r="P28" i="80" s="1"/>
  <c r="I30" i="72"/>
  <c r="P30" i="72" s="1"/>
  <c r="I29" i="72"/>
  <c r="P29" i="72" s="1"/>
  <c r="I28" i="72"/>
  <c r="P28" i="72" s="1"/>
  <c r="I38" i="78"/>
  <c r="P38" i="78" s="1"/>
  <c r="I37" i="78"/>
  <c r="P37" i="78" s="1"/>
  <c r="I36" i="78"/>
  <c r="P36" i="78" s="1"/>
  <c r="I35" i="78"/>
  <c r="P35" i="78" s="1"/>
  <c r="I33" i="76"/>
  <c r="P33" i="76" s="1"/>
  <c r="I32" i="76"/>
  <c r="P32" i="76" s="1"/>
  <c r="I31" i="76"/>
  <c r="P31" i="76" s="1"/>
  <c r="I33" i="75" l="1"/>
  <c r="P33" i="75" s="1"/>
  <c r="I32" i="75"/>
  <c r="P32" i="75" s="1"/>
  <c r="I31" i="75"/>
  <c r="P31" i="75" s="1"/>
  <c r="I34" i="74" l="1"/>
  <c r="P34" i="74" s="1"/>
  <c r="I33" i="74"/>
  <c r="P33" i="74" s="1"/>
  <c r="I10" i="71"/>
  <c r="P10" i="71" s="1"/>
  <c r="P30" i="59"/>
  <c r="P29" i="59"/>
  <c r="P28" i="59"/>
  <c r="I10" i="81"/>
  <c r="I18" i="86" l="1"/>
  <c r="P18" i="86" s="1"/>
  <c r="I17" i="86"/>
  <c r="P17" i="86" s="1"/>
  <c r="I16" i="86"/>
  <c r="P16" i="86" s="1"/>
  <c r="I14" i="68"/>
  <c r="P14" i="68" s="1"/>
  <c r="I13" i="68"/>
  <c r="P13" i="68" s="1"/>
  <c r="K25" i="69"/>
  <c r="I18" i="69"/>
  <c r="P18" i="69" s="1"/>
  <c r="I17" i="69"/>
  <c r="P17" i="69" s="1"/>
  <c r="I16" i="69"/>
  <c r="P16" i="69" s="1"/>
  <c r="I18" i="70"/>
  <c r="P18" i="70" s="1"/>
  <c r="I17" i="70"/>
  <c r="P17" i="70" s="1"/>
  <c r="I16" i="70"/>
  <c r="P16" i="70" s="1"/>
  <c r="I16" i="67"/>
  <c r="P16" i="67" s="1"/>
  <c r="I15" i="67"/>
  <c r="I24" i="60"/>
  <c r="I23" i="60"/>
  <c r="P15" i="67" l="1"/>
  <c r="P24" i="60"/>
  <c r="P23" i="60"/>
  <c r="I15" i="61"/>
  <c r="P15" i="61" s="1"/>
  <c r="J49" i="66" l="1"/>
  <c r="I45" i="66"/>
  <c r="P45" i="66" s="1"/>
  <c r="I44" i="66"/>
  <c r="P44" i="66" s="1"/>
  <c r="I43" i="66"/>
  <c r="P43" i="66" s="1"/>
  <c r="J37" i="65"/>
  <c r="I34" i="65"/>
  <c r="P34" i="65" s="1"/>
  <c r="I33" i="65"/>
  <c r="P33" i="65" s="1"/>
  <c r="I21" i="63"/>
  <c r="J23" i="84" l="1"/>
  <c r="L19" i="82"/>
  <c r="K47" i="78" l="1"/>
  <c r="H40" i="76"/>
  <c r="K40" i="76"/>
  <c r="K37" i="59"/>
  <c r="L25" i="69"/>
  <c r="J29" i="69" s="1"/>
  <c r="J53" i="66" l="1"/>
  <c r="I17" i="87" l="1"/>
  <c r="K37" i="79" l="1"/>
  <c r="J37" i="79"/>
  <c r="K37" i="80"/>
  <c r="L37" i="80"/>
  <c r="L47" i="78"/>
  <c r="H37" i="59"/>
  <c r="K47" i="54"/>
  <c r="J47" i="54"/>
  <c r="H47" i="54"/>
  <c r="J25" i="70"/>
  <c r="J6" i="57"/>
  <c r="I42" i="66" l="1"/>
  <c r="P42" i="66" s="1"/>
  <c r="I41" i="66"/>
  <c r="P41" i="66" s="1"/>
  <c r="I40" i="66"/>
  <c r="P40" i="66" s="1"/>
  <c r="H37" i="79" l="1"/>
  <c r="I36" i="79"/>
  <c r="P36" i="79" s="1"/>
  <c r="I35" i="79"/>
  <c r="P35" i="79" s="1"/>
  <c r="I34" i="79"/>
  <c r="P34" i="79" s="1"/>
  <c r="K13" i="71"/>
  <c r="H13" i="71"/>
  <c r="P12" i="71"/>
  <c r="P36" i="59"/>
  <c r="P35" i="59"/>
  <c r="P34" i="59"/>
  <c r="I46" i="54"/>
  <c r="I45" i="54"/>
  <c r="I44" i="54"/>
  <c r="I43" i="54"/>
  <c r="I16" i="68"/>
  <c r="P16" i="68" s="1"/>
  <c r="I15" i="68"/>
  <c r="P15" i="68" s="1"/>
  <c r="H25" i="69"/>
  <c r="I24" i="69"/>
  <c r="P24" i="69" s="1"/>
  <c r="I23" i="69"/>
  <c r="P23" i="69" s="1"/>
  <c r="I22" i="69"/>
  <c r="P22" i="69" s="1"/>
  <c r="I21" i="70"/>
  <c r="P21" i="70" s="1"/>
  <c r="I20" i="70"/>
  <c r="P20" i="70" s="1"/>
  <c r="I19" i="70"/>
  <c r="P19" i="70" s="1"/>
  <c r="I14" i="67"/>
  <c r="P14" i="67" s="1"/>
  <c r="I13" i="67"/>
  <c r="P13" i="67" s="1"/>
  <c r="I22" i="60"/>
  <c r="P22" i="60" s="1"/>
  <c r="I21" i="60"/>
  <c r="P21" i="60" s="1"/>
  <c r="I14" i="61"/>
  <c r="I32" i="65"/>
  <c r="I31" i="65"/>
  <c r="P19" i="63"/>
  <c r="I20" i="63"/>
  <c r="P20" i="63" s="1"/>
  <c r="I39" i="76"/>
  <c r="I38" i="76"/>
  <c r="I37" i="76"/>
  <c r="J29" i="57"/>
  <c r="H47" i="78"/>
  <c r="I46" i="78"/>
  <c r="P46" i="78" s="1"/>
  <c r="I45" i="78"/>
  <c r="P45" i="78" s="1"/>
  <c r="I44" i="78"/>
  <c r="P44" i="78" s="1"/>
  <c r="I43" i="78"/>
  <c r="P43" i="78" s="1"/>
  <c r="K19" i="85"/>
  <c r="I18" i="85"/>
  <c r="P18" i="85" s="1"/>
  <c r="I17" i="85"/>
  <c r="P17" i="85" s="1"/>
  <c r="I18" i="84"/>
  <c r="P18" i="84" s="1"/>
  <c r="I17" i="84"/>
  <c r="P17" i="84" s="1"/>
  <c r="H19" i="84"/>
  <c r="K19" i="82"/>
  <c r="I18" i="82"/>
  <c r="P18" i="82" s="1"/>
  <c r="I17" i="82"/>
  <c r="P17" i="82" s="1"/>
  <c r="H19" i="82"/>
  <c r="I36" i="80"/>
  <c r="P36" i="80" s="1"/>
  <c r="I35" i="80"/>
  <c r="P35" i="80" s="1"/>
  <c r="I34" i="80"/>
  <c r="P34" i="80" s="1"/>
  <c r="H37" i="80"/>
  <c r="L37" i="72"/>
  <c r="K37" i="72"/>
  <c r="I36" i="72"/>
  <c r="P36" i="72" s="1"/>
  <c r="I35" i="72"/>
  <c r="P35" i="72" s="1"/>
  <c r="I34" i="72"/>
  <c r="P34" i="72" s="1"/>
  <c r="H37" i="72"/>
  <c r="L40" i="75"/>
  <c r="K40" i="75"/>
  <c r="H40" i="75"/>
  <c r="I39" i="75"/>
  <c r="I38" i="75"/>
  <c r="I37" i="75"/>
  <c r="I38" i="74"/>
  <c r="I37" i="74"/>
  <c r="H39" i="74"/>
  <c r="K13" i="81"/>
  <c r="J81" i="57" s="1"/>
  <c r="I12" i="81"/>
  <c r="H13" i="81"/>
  <c r="K25" i="86"/>
  <c r="H25" i="86"/>
  <c r="I24" i="86"/>
  <c r="P24" i="86" s="1"/>
  <c r="I23" i="86"/>
  <c r="P23" i="86" s="1"/>
  <c r="I22" i="86"/>
  <c r="P22" i="86" s="1"/>
  <c r="P38" i="74" l="1"/>
  <c r="P37" i="75"/>
  <c r="P39" i="75"/>
  <c r="P32" i="65"/>
  <c r="P38" i="76"/>
  <c r="P39" i="76"/>
  <c r="P38" i="75"/>
  <c r="P37" i="76"/>
  <c r="P37" i="74"/>
  <c r="P31" i="65"/>
  <c r="I7" i="82"/>
  <c r="I21" i="61"/>
  <c r="J21" i="61"/>
  <c r="I53" i="78"/>
  <c r="I13" i="61" l="1"/>
  <c r="P13" i="61" s="1"/>
  <c r="I29" i="70"/>
  <c r="J19" i="87"/>
  <c r="L47" i="54" l="1"/>
  <c r="J54" i="54" s="1"/>
  <c r="L13" i="81"/>
  <c r="J17" i="81" s="1"/>
  <c r="I27" i="79"/>
  <c r="I26" i="79"/>
  <c r="I25" i="79"/>
  <c r="J53" i="78"/>
  <c r="P27" i="79" l="1"/>
  <c r="P25" i="79"/>
  <c r="P26" i="79"/>
  <c r="I12" i="84"/>
  <c r="I11" i="84"/>
  <c r="I23" i="85"/>
  <c r="I12" i="82"/>
  <c r="P12" i="82" s="1"/>
  <c r="I11" i="82"/>
  <c r="P11" i="82" s="1"/>
  <c r="P11" i="84" l="1"/>
  <c r="P12" i="84"/>
  <c r="I12" i="85"/>
  <c r="P12" i="85" s="1"/>
  <c r="I11" i="85"/>
  <c r="P11" i="85" s="1"/>
  <c r="J39" i="74" l="1"/>
  <c r="I32" i="74"/>
  <c r="I31" i="74"/>
  <c r="I30" i="75"/>
  <c r="P30" i="75" s="1"/>
  <c r="I29" i="75"/>
  <c r="P29" i="75" s="1"/>
  <c r="I28" i="75"/>
  <c r="I30" i="76"/>
  <c r="P30" i="76" s="1"/>
  <c r="I29" i="76"/>
  <c r="P29" i="76" s="1"/>
  <c r="I28" i="76"/>
  <c r="P28" i="76" s="1"/>
  <c r="I34" i="78"/>
  <c r="P34" i="78" s="1"/>
  <c r="I33" i="78"/>
  <c r="P33" i="78" s="1"/>
  <c r="I32" i="78"/>
  <c r="I31" i="78"/>
  <c r="I27" i="80"/>
  <c r="I26" i="80"/>
  <c r="I25" i="80"/>
  <c r="I27" i="72"/>
  <c r="I26" i="72"/>
  <c r="I25" i="72"/>
  <c r="P32" i="74" l="1"/>
  <c r="P25" i="72"/>
  <c r="P26" i="72"/>
  <c r="P27" i="72"/>
  <c r="P31" i="74"/>
  <c r="P28" i="75"/>
  <c r="P27" i="80"/>
  <c r="P26" i="80"/>
  <c r="P25" i="80"/>
  <c r="P31" i="78"/>
  <c r="P32" i="78"/>
  <c r="L13" i="71"/>
  <c r="I9" i="71"/>
  <c r="I9" i="81"/>
  <c r="I15" i="86"/>
  <c r="P15" i="86" s="1"/>
  <c r="I14" i="86"/>
  <c r="P14" i="86" s="1"/>
  <c r="I13" i="86"/>
  <c r="P13" i="86" s="1"/>
  <c r="K39" i="74" l="1"/>
  <c r="P26" i="59"/>
  <c r="P25" i="59"/>
  <c r="P27" i="59"/>
  <c r="P9" i="71"/>
  <c r="I53" i="54"/>
  <c r="I34" i="54"/>
  <c r="P34" i="54" s="1"/>
  <c r="I33" i="54"/>
  <c r="P33" i="54" s="1"/>
  <c r="I32" i="54"/>
  <c r="P32" i="54" s="1"/>
  <c r="I31" i="54"/>
  <c r="P31" i="54" s="1"/>
  <c r="I12" i="68"/>
  <c r="P12" i="68" s="1"/>
  <c r="I11" i="68"/>
  <c r="P11" i="68" s="1"/>
  <c r="I15" i="69"/>
  <c r="P15" i="69" s="1"/>
  <c r="I14" i="69"/>
  <c r="P14" i="69" s="1"/>
  <c r="I13" i="69"/>
  <c r="P13" i="69" s="1"/>
  <c r="I15" i="70" l="1"/>
  <c r="P15" i="70" s="1"/>
  <c r="I14" i="70"/>
  <c r="P14" i="70" s="1"/>
  <c r="I13" i="70"/>
  <c r="P13" i="70" s="1"/>
  <c r="I12" i="67"/>
  <c r="P12" i="67" s="1"/>
  <c r="I11" i="67"/>
  <c r="P11" i="67" s="1"/>
  <c r="I20" i="60" l="1"/>
  <c r="P20" i="60" s="1"/>
  <c r="I19" i="60"/>
  <c r="P19" i="60" s="1"/>
  <c r="I39" i="66" l="1"/>
  <c r="P39" i="66" s="1"/>
  <c r="I38" i="66"/>
  <c r="P38" i="66" s="1"/>
  <c r="I37" i="66"/>
  <c r="P37" i="66" s="1"/>
  <c r="I30" i="65"/>
  <c r="P30" i="65" s="1"/>
  <c r="I29" i="65"/>
  <c r="P29" i="65" s="1"/>
  <c r="I54" i="54" l="1"/>
  <c r="I11" i="87"/>
  <c r="I13" i="87"/>
  <c r="I9" i="87"/>
  <c r="I19" i="87" l="1"/>
  <c r="G88" i="57" l="1"/>
  <c r="F88" i="57"/>
  <c r="G83" i="57"/>
  <c r="G82" i="57"/>
  <c r="F83" i="57"/>
  <c r="F82" i="57"/>
  <c r="G81" i="57"/>
  <c r="F81" i="57"/>
  <c r="G79" i="57"/>
  <c r="F79" i="57"/>
  <c r="G78" i="57"/>
  <c r="F78" i="57"/>
  <c r="G77" i="57"/>
  <c r="F77" i="57"/>
  <c r="G75" i="57"/>
  <c r="F75" i="57"/>
  <c r="G74" i="57"/>
  <c r="F74" i="57"/>
  <c r="G72" i="57"/>
  <c r="F72" i="57"/>
  <c r="G71" i="57"/>
  <c r="F71" i="57"/>
  <c r="G69" i="57"/>
  <c r="F69" i="57"/>
  <c r="G68" i="57"/>
  <c r="F68" i="57"/>
  <c r="G66" i="57"/>
  <c r="F66" i="57"/>
  <c r="G65" i="57"/>
  <c r="F65" i="57"/>
  <c r="G63" i="57"/>
  <c r="F63" i="57"/>
  <c r="G62" i="57"/>
  <c r="F62" i="57"/>
  <c r="G61" i="57"/>
  <c r="F61" i="57"/>
  <c r="G59" i="57"/>
  <c r="F59" i="57"/>
  <c r="G58" i="57"/>
  <c r="F58" i="57"/>
  <c r="G57" i="57"/>
  <c r="F57" i="57"/>
  <c r="G56" i="57"/>
  <c r="F56" i="57"/>
  <c r="G54" i="57"/>
  <c r="F54" i="57"/>
  <c r="G53" i="57"/>
  <c r="F53" i="57"/>
  <c r="G51" i="57"/>
  <c r="F51" i="57"/>
  <c r="G50" i="57"/>
  <c r="F50" i="57"/>
  <c r="G49" i="57"/>
  <c r="F49" i="57"/>
  <c r="G48" i="57"/>
  <c r="F48" i="57"/>
  <c r="G46" i="57"/>
  <c r="F46" i="57"/>
  <c r="G45" i="57"/>
  <c r="F45" i="57"/>
  <c r="G44" i="57"/>
  <c r="F44" i="57"/>
  <c r="G42" i="57"/>
  <c r="F42" i="57"/>
  <c r="G41" i="57"/>
  <c r="F41" i="57"/>
  <c r="G40" i="57"/>
  <c r="F40" i="57"/>
  <c r="G38" i="57"/>
  <c r="F38" i="57"/>
  <c r="G37" i="57"/>
  <c r="F37" i="57"/>
  <c r="G36" i="57"/>
  <c r="F36" i="57"/>
  <c r="G34" i="57"/>
  <c r="F34" i="57"/>
  <c r="G33" i="57"/>
  <c r="F33" i="57"/>
  <c r="G32" i="57"/>
  <c r="F32" i="57"/>
  <c r="G30" i="57"/>
  <c r="F30" i="57"/>
  <c r="G29" i="57"/>
  <c r="F29" i="57"/>
  <c r="G28" i="57"/>
  <c r="F28" i="57"/>
  <c r="G27" i="57"/>
  <c r="F27" i="57"/>
  <c r="G25" i="57"/>
  <c r="F25" i="57"/>
  <c r="G24" i="57"/>
  <c r="F24" i="57"/>
  <c r="G23" i="57"/>
  <c r="F23" i="57"/>
  <c r="J24" i="57"/>
  <c r="I25" i="57"/>
  <c r="J25" i="57"/>
  <c r="G21" i="57"/>
  <c r="F21" i="57"/>
  <c r="G20" i="57"/>
  <c r="F20" i="57"/>
  <c r="G19" i="57"/>
  <c r="F19" i="57"/>
  <c r="G17" i="57"/>
  <c r="G16" i="57"/>
  <c r="F17" i="57"/>
  <c r="F16" i="57"/>
  <c r="G14" i="57"/>
  <c r="F14" i="57"/>
  <c r="G13" i="57"/>
  <c r="F13" i="57"/>
  <c r="G12" i="57"/>
  <c r="F12" i="57"/>
  <c r="G11" i="57"/>
  <c r="F11" i="57"/>
  <c r="G9" i="57"/>
  <c r="F9" i="57"/>
  <c r="G8" i="57"/>
  <c r="F8" i="57"/>
  <c r="F7" i="57"/>
  <c r="F6" i="57"/>
  <c r="G7" i="57"/>
  <c r="G6" i="57"/>
  <c r="J83" i="57"/>
  <c r="J78" i="57"/>
  <c r="I79" i="57"/>
  <c r="J79" i="57"/>
  <c r="J75" i="57"/>
  <c r="J72" i="57"/>
  <c r="J69" i="57"/>
  <c r="J62" i="57"/>
  <c r="I63" i="57"/>
  <c r="J63" i="57"/>
  <c r="I59" i="57"/>
  <c r="I49" i="57"/>
  <c r="J49" i="57"/>
  <c r="J50" i="57"/>
  <c r="I48" i="57"/>
  <c r="J48" i="57"/>
  <c r="J45" i="57"/>
  <c r="J42" i="57"/>
  <c r="I40" i="57"/>
  <c r="J40" i="57"/>
  <c r="I37" i="57"/>
  <c r="J37" i="57"/>
  <c r="J36" i="57"/>
  <c r="J33" i="57"/>
  <c r="I34" i="57"/>
  <c r="J34" i="57"/>
  <c r="J28" i="57"/>
  <c r="I30" i="57"/>
  <c r="J30" i="57"/>
  <c r="I27" i="57"/>
  <c r="J27" i="57"/>
  <c r="J20" i="57"/>
  <c r="I21" i="57"/>
  <c r="J21" i="57"/>
  <c r="J17" i="57"/>
  <c r="J13" i="57"/>
  <c r="I14" i="57"/>
  <c r="J14" i="57"/>
  <c r="J9" i="57"/>
  <c r="H23" i="87"/>
  <c r="G23" i="87"/>
  <c r="H85" i="57" s="1"/>
  <c r="P7" i="87"/>
  <c r="I85" i="57" l="1"/>
  <c r="I87" i="57" s="1"/>
  <c r="H87" i="57"/>
  <c r="K85" i="57"/>
  <c r="K87" i="57" s="1"/>
  <c r="P19" i="87"/>
  <c r="F55" i="57"/>
  <c r="F64" i="57"/>
  <c r="F22" i="57"/>
  <c r="K23" i="87"/>
  <c r="F47" i="57"/>
  <c r="F52" i="57"/>
  <c r="F70" i="57"/>
  <c r="F39" i="57"/>
  <c r="F84" i="57"/>
  <c r="F35" i="57"/>
  <c r="F73" i="57"/>
  <c r="F67" i="57"/>
  <c r="F43" i="57"/>
  <c r="F31" i="57"/>
  <c r="F26" i="57"/>
  <c r="F80" i="57"/>
  <c r="F76" i="57"/>
  <c r="F60" i="57"/>
  <c r="F15" i="57"/>
  <c r="F18" i="57"/>
  <c r="I9" i="75"/>
  <c r="P9" i="75" s="1"/>
  <c r="I8" i="75"/>
  <c r="P8" i="75" s="1"/>
  <c r="I7" i="75"/>
  <c r="I9" i="76"/>
  <c r="P9" i="76" s="1"/>
  <c r="I8" i="76"/>
  <c r="P8" i="76" s="1"/>
  <c r="I7" i="76"/>
  <c r="P7" i="75" l="1"/>
  <c r="P7" i="76"/>
  <c r="P7" i="82" l="1"/>
  <c r="I24" i="85"/>
  <c r="I30" i="70"/>
  <c r="J58" i="57" s="1"/>
  <c r="I31" i="70"/>
  <c r="J59" i="57" s="1"/>
  <c r="J66" i="57" l="1"/>
  <c r="J53" i="57" l="1"/>
  <c r="J54" i="57"/>
  <c r="I11" i="76" l="1"/>
  <c r="P11" i="76" s="1"/>
  <c r="I12" i="76"/>
  <c r="P12" i="76" s="1"/>
  <c r="I13" i="76"/>
  <c r="P13" i="76" s="1"/>
  <c r="I14" i="76"/>
  <c r="P14" i="76" s="1"/>
  <c r="I15" i="76"/>
  <c r="P15" i="76" s="1"/>
  <c r="I16" i="76"/>
  <c r="P16" i="76" s="1"/>
  <c r="I17" i="76"/>
  <c r="P17" i="76" s="1"/>
  <c r="I18" i="76"/>
  <c r="P18" i="76" s="1"/>
  <c r="I19" i="76"/>
  <c r="P19" i="76" s="1"/>
  <c r="I20" i="76"/>
  <c r="P20" i="76" s="1"/>
  <c r="I21" i="76"/>
  <c r="P21" i="76" s="1"/>
  <c r="I22" i="76"/>
  <c r="P22" i="76" s="1"/>
  <c r="I23" i="76"/>
  <c r="P23" i="76" s="1"/>
  <c r="I24" i="76"/>
  <c r="P24" i="76" s="1"/>
  <c r="I25" i="76"/>
  <c r="I26" i="76"/>
  <c r="G46" i="76" s="1"/>
  <c r="L40" i="76"/>
  <c r="J45" i="76" s="1"/>
  <c r="I30" i="78"/>
  <c r="I26" i="78"/>
  <c r="P26" i="78" s="1"/>
  <c r="I22" i="78"/>
  <c r="P22" i="78" s="1"/>
  <c r="I18" i="78"/>
  <c r="P18" i="78" s="1"/>
  <c r="I14" i="78"/>
  <c r="P14" i="78" s="1"/>
  <c r="P30" i="78" l="1"/>
  <c r="H42" i="57"/>
  <c r="P25" i="76"/>
  <c r="P26" i="76"/>
  <c r="H52" i="78" l="1"/>
  <c r="I28" i="57" s="1"/>
  <c r="J47" i="78"/>
  <c r="H53" i="78" s="1"/>
  <c r="I29" i="57" s="1"/>
  <c r="J37" i="72" l="1"/>
  <c r="J41" i="72" l="1"/>
  <c r="J41" i="80"/>
  <c r="J37" i="80"/>
  <c r="L37" i="79"/>
  <c r="I24" i="79" l="1"/>
  <c r="I23" i="79"/>
  <c r="I22" i="79"/>
  <c r="I29" i="78"/>
  <c r="I28" i="78"/>
  <c r="I27" i="78"/>
  <c r="I30" i="54"/>
  <c r="I29" i="54"/>
  <c r="I28" i="54"/>
  <c r="I27" i="54"/>
  <c r="H42" i="79"/>
  <c r="I33" i="57" s="1"/>
  <c r="I41" i="79"/>
  <c r="J32" i="57" s="1"/>
  <c r="H53" i="54"/>
  <c r="I50" i="57" s="1"/>
  <c r="I24" i="72"/>
  <c r="I23" i="72"/>
  <c r="I22" i="72"/>
  <c r="J38" i="57"/>
  <c r="J40" i="75"/>
  <c r="H46" i="75" s="1"/>
  <c r="I38" i="57" s="1"/>
  <c r="I27" i="75"/>
  <c r="I26" i="75"/>
  <c r="I25" i="75"/>
  <c r="I24" i="80"/>
  <c r="I23" i="80"/>
  <c r="I22" i="80"/>
  <c r="H42" i="80"/>
  <c r="I20" i="57" s="1"/>
  <c r="I41" i="80"/>
  <c r="H41" i="80"/>
  <c r="H42" i="72"/>
  <c r="I24" i="57" s="1"/>
  <c r="H44" i="75"/>
  <c r="I36" i="57" s="1"/>
  <c r="I27" i="76"/>
  <c r="G44" i="76" s="1"/>
  <c r="H46" i="76"/>
  <c r="H43" i="59"/>
  <c r="I46" i="57" s="1"/>
  <c r="I36" i="66"/>
  <c r="I35" i="66"/>
  <c r="I34" i="66"/>
  <c r="H54" i="66"/>
  <c r="I13" i="57" s="1"/>
  <c r="I53" i="66"/>
  <c r="H53" i="66"/>
  <c r="I12" i="57" s="1"/>
  <c r="J31" i="60"/>
  <c r="I18" i="60"/>
  <c r="I17" i="60"/>
  <c r="H32" i="60"/>
  <c r="H24" i="67"/>
  <c r="I83" i="57" s="1"/>
  <c r="I19" i="57" l="1"/>
  <c r="J19" i="57"/>
  <c r="P22" i="59"/>
  <c r="P23" i="59"/>
  <c r="P24" i="59"/>
  <c r="P17" i="60"/>
  <c r="P18" i="60"/>
  <c r="P28" i="54"/>
  <c r="P29" i="54"/>
  <c r="P22" i="79"/>
  <c r="H40" i="57"/>
  <c r="P23" i="79"/>
  <c r="P24" i="79"/>
  <c r="P36" i="66"/>
  <c r="P35" i="66"/>
  <c r="P34" i="66"/>
  <c r="P27" i="54"/>
  <c r="P30" i="54"/>
  <c r="P24" i="80"/>
  <c r="P23" i="80"/>
  <c r="P22" i="80"/>
  <c r="P22" i="72"/>
  <c r="P23" i="72"/>
  <c r="P24" i="72"/>
  <c r="K46" i="76"/>
  <c r="I42" i="57"/>
  <c r="J12" i="57"/>
  <c r="I9" i="57"/>
  <c r="P27" i="76"/>
  <c r="P25" i="75"/>
  <c r="P27" i="75"/>
  <c r="P26" i="75"/>
  <c r="P27" i="78"/>
  <c r="P29" i="78"/>
  <c r="P28" i="78"/>
  <c r="K44" i="76"/>
  <c r="I53" i="57"/>
  <c r="I54" i="57"/>
  <c r="I30" i="74"/>
  <c r="I29" i="74"/>
  <c r="I28" i="65"/>
  <c r="I27" i="65"/>
  <c r="H30" i="86"/>
  <c r="I78" i="57" s="1"/>
  <c r="J29" i="86"/>
  <c r="H42" i="65"/>
  <c r="I17" i="57" s="1"/>
  <c r="H41" i="65"/>
  <c r="I16" i="57" s="1"/>
  <c r="H24" i="68"/>
  <c r="I75" i="57" s="1"/>
  <c r="J23" i="68"/>
  <c r="H24" i="82"/>
  <c r="I72" i="57" s="1"/>
  <c r="L19" i="84"/>
  <c r="L19" i="85"/>
  <c r="P27" i="65" l="1"/>
  <c r="P28" i="65"/>
  <c r="P30" i="74"/>
  <c r="P29" i="74"/>
  <c r="H24" i="84"/>
  <c r="I69" i="57" s="1"/>
  <c r="H24" i="85"/>
  <c r="I66" i="57" s="1"/>
  <c r="H30" i="69"/>
  <c r="I62" i="57" s="1"/>
  <c r="H30" i="70"/>
  <c r="I58" i="57" s="1"/>
  <c r="H21" i="61" l="1"/>
  <c r="I6" i="57" s="1"/>
  <c r="I21" i="62"/>
  <c r="J17" i="62"/>
  <c r="H21" i="62" s="1"/>
  <c r="I7" i="57" s="1"/>
  <c r="J21" i="62"/>
  <c r="J7" i="57" l="1"/>
  <c r="J27" i="63"/>
  <c r="J23" i="63"/>
  <c r="I18" i="63" l="1"/>
  <c r="P18" i="63" s="1"/>
  <c r="K88" i="57" l="1"/>
  <c r="J55" i="57"/>
  <c r="I55" i="57"/>
  <c r="K42" i="57"/>
  <c r="K40" i="57"/>
  <c r="J39" i="57"/>
  <c r="I39" i="57"/>
  <c r="J35" i="57"/>
  <c r="I31" i="57"/>
  <c r="J22" i="57"/>
  <c r="I22" i="57"/>
  <c r="I18" i="57"/>
  <c r="J15" i="57"/>
  <c r="I15" i="57"/>
  <c r="I10" i="78" l="1"/>
  <c r="G54" i="78" s="1"/>
  <c r="I9" i="78"/>
  <c r="P9" i="78" s="1"/>
  <c r="I25" i="78"/>
  <c r="I24" i="78"/>
  <c r="I23" i="78"/>
  <c r="K54" i="78" l="1"/>
  <c r="P23" i="78"/>
  <c r="P25" i="78"/>
  <c r="P10" i="78"/>
  <c r="P24" i="78"/>
  <c r="I9" i="68"/>
  <c r="I10" i="68"/>
  <c r="P9" i="68" l="1"/>
  <c r="P10" i="68"/>
  <c r="H30" i="57"/>
  <c r="K30" i="57" s="1"/>
  <c r="I12" i="86"/>
  <c r="I11" i="86"/>
  <c r="I10" i="86"/>
  <c r="I9" i="86"/>
  <c r="P9" i="86" s="1"/>
  <c r="I8" i="86"/>
  <c r="P8" i="86" s="1"/>
  <c r="I29" i="86"/>
  <c r="H29" i="86"/>
  <c r="I77" i="57" s="1"/>
  <c r="I80" i="57" s="1"/>
  <c r="I7" i="86"/>
  <c r="J19" i="85"/>
  <c r="H23" i="85" s="1"/>
  <c r="I65" i="57" s="1"/>
  <c r="I67" i="57" s="1"/>
  <c r="I10" i="85"/>
  <c r="I9" i="85"/>
  <c r="I8" i="85"/>
  <c r="P8" i="85" s="1"/>
  <c r="I7" i="85"/>
  <c r="I23" i="84"/>
  <c r="J19" i="84"/>
  <c r="H23" i="84" s="1"/>
  <c r="I68" i="57" s="1"/>
  <c r="I70" i="57" s="1"/>
  <c r="I10" i="84"/>
  <c r="I9" i="84"/>
  <c r="I8" i="84"/>
  <c r="P8" i="84" s="1"/>
  <c r="I7" i="84"/>
  <c r="I23" i="82"/>
  <c r="J71" i="57" s="1"/>
  <c r="J19" i="82"/>
  <c r="H23" i="82" s="1"/>
  <c r="I71" i="57" s="1"/>
  <c r="I73" i="57" s="1"/>
  <c r="I10" i="82"/>
  <c r="I9" i="82"/>
  <c r="G23" i="82" s="1"/>
  <c r="I8" i="82"/>
  <c r="I17" i="81"/>
  <c r="J13" i="81"/>
  <c r="H17" i="81" s="1"/>
  <c r="I81" i="57" s="1"/>
  <c r="I8" i="81"/>
  <c r="I7" i="81"/>
  <c r="I21" i="80"/>
  <c r="I20" i="80"/>
  <c r="I19" i="80"/>
  <c r="I18" i="80"/>
  <c r="P18" i="80" s="1"/>
  <c r="I17" i="80"/>
  <c r="P17" i="80" s="1"/>
  <c r="I16" i="80"/>
  <c r="P16" i="80" s="1"/>
  <c r="I15" i="80"/>
  <c r="P15" i="80" s="1"/>
  <c r="I14" i="80"/>
  <c r="P14" i="80" s="1"/>
  <c r="I13" i="80"/>
  <c r="P13" i="80" s="1"/>
  <c r="I12" i="80"/>
  <c r="P12" i="80" s="1"/>
  <c r="I11" i="80"/>
  <c r="P11" i="80" s="1"/>
  <c r="I10" i="80"/>
  <c r="P10" i="80" s="1"/>
  <c r="I9" i="80"/>
  <c r="P9" i="80" s="1"/>
  <c r="I8" i="80"/>
  <c r="P8" i="80" s="1"/>
  <c r="I7" i="80"/>
  <c r="H41" i="79"/>
  <c r="I32" i="57" s="1"/>
  <c r="I35" i="57" s="1"/>
  <c r="I21" i="79"/>
  <c r="I20" i="79"/>
  <c r="I19" i="79"/>
  <c r="I18" i="79"/>
  <c r="P18" i="79" s="1"/>
  <c r="I17" i="79"/>
  <c r="P17" i="79" s="1"/>
  <c r="I16" i="79"/>
  <c r="P16" i="79" s="1"/>
  <c r="I15" i="79"/>
  <c r="P15" i="79" s="1"/>
  <c r="I14" i="79"/>
  <c r="P14" i="79" s="1"/>
  <c r="I13" i="79"/>
  <c r="P13" i="79" s="1"/>
  <c r="I12" i="79"/>
  <c r="P12" i="79" s="1"/>
  <c r="I11" i="79"/>
  <c r="P11" i="79" s="1"/>
  <c r="I10" i="79"/>
  <c r="P10" i="79" s="1"/>
  <c r="I9" i="79"/>
  <c r="P9" i="79" s="1"/>
  <c r="I8" i="79"/>
  <c r="P8" i="79" s="1"/>
  <c r="I7" i="79"/>
  <c r="G23" i="85" l="1"/>
  <c r="G29" i="86"/>
  <c r="G24" i="82"/>
  <c r="G24" i="85"/>
  <c r="G30" i="86"/>
  <c r="G42" i="79"/>
  <c r="G42" i="80"/>
  <c r="G41" i="80"/>
  <c r="G43" i="79"/>
  <c r="G43" i="80"/>
  <c r="G23" i="84"/>
  <c r="H68" i="57" s="1"/>
  <c r="G31" i="86"/>
  <c r="H79" i="57" s="1"/>
  <c r="G41" i="79"/>
  <c r="G24" i="84"/>
  <c r="H77" i="57"/>
  <c r="H78" i="57"/>
  <c r="I13" i="81"/>
  <c r="H71" i="57"/>
  <c r="P9" i="82"/>
  <c r="I37" i="80"/>
  <c r="I19" i="84"/>
  <c r="P7" i="84"/>
  <c r="P10" i="82"/>
  <c r="P10" i="85"/>
  <c r="I37" i="79"/>
  <c r="P9" i="85"/>
  <c r="P9" i="84"/>
  <c r="I19" i="85"/>
  <c r="P7" i="85"/>
  <c r="I19" i="82"/>
  <c r="P10" i="84"/>
  <c r="I25" i="86"/>
  <c r="P10" i="86"/>
  <c r="P11" i="86"/>
  <c r="P12" i="86"/>
  <c r="P7" i="86"/>
  <c r="P8" i="82"/>
  <c r="P19" i="82" s="1"/>
  <c r="K29" i="86"/>
  <c r="J77" i="57"/>
  <c r="J80" i="57" s="1"/>
  <c r="P21" i="79"/>
  <c r="P7" i="79"/>
  <c r="P19" i="79"/>
  <c r="P20" i="79"/>
  <c r="P21" i="80"/>
  <c r="P7" i="80"/>
  <c r="P19" i="80"/>
  <c r="P20" i="80"/>
  <c r="G17" i="81"/>
  <c r="P19" i="85" l="1"/>
  <c r="P19" i="84"/>
  <c r="P25" i="86"/>
  <c r="K23" i="82"/>
  <c r="P37" i="80"/>
  <c r="P37" i="79"/>
  <c r="K23" i="84"/>
  <c r="H69" i="57"/>
  <c r="K69" i="57" s="1"/>
  <c r="K24" i="84"/>
  <c r="H66" i="57"/>
  <c r="K66" i="57" s="1"/>
  <c r="K24" i="85"/>
  <c r="H65" i="57"/>
  <c r="K23" i="85"/>
  <c r="K78" i="57"/>
  <c r="K30" i="86"/>
  <c r="K79" i="57"/>
  <c r="K31" i="86"/>
  <c r="H72" i="57"/>
  <c r="K24" i="82"/>
  <c r="H81" i="57"/>
  <c r="K81" i="57" s="1"/>
  <c r="K17" i="81"/>
  <c r="J73" i="57"/>
  <c r="K71" i="57"/>
  <c r="K77" i="57"/>
  <c r="K42" i="79"/>
  <c r="H33" i="57"/>
  <c r="K33" i="57" s="1"/>
  <c r="K41" i="79"/>
  <c r="H32" i="57"/>
  <c r="K43" i="79"/>
  <c r="H34" i="57"/>
  <c r="K34" i="57" s="1"/>
  <c r="H20" i="57"/>
  <c r="K20" i="57" s="1"/>
  <c r="K42" i="80"/>
  <c r="H19" i="57"/>
  <c r="K41" i="80"/>
  <c r="H21" i="57"/>
  <c r="K21" i="57" s="1"/>
  <c r="K43" i="80"/>
  <c r="H70" i="57" l="1"/>
  <c r="J68" i="57" s="1"/>
  <c r="H67" i="57"/>
  <c r="J65" i="57" s="1"/>
  <c r="J67" i="57" s="1"/>
  <c r="K80" i="57"/>
  <c r="H80" i="57"/>
  <c r="H73" i="57"/>
  <c r="K72" i="57"/>
  <c r="K73" i="57" s="1"/>
  <c r="H35" i="57"/>
  <c r="K32" i="57"/>
  <c r="K35" i="57" s="1"/>
  <c r="K19" i="57"/>
  <c r="K22" i="57" s="1"/>
  <c r="H22" i="57"/>
  <c r="I21" i="78"/>
  <c r="I20" i="78"/>
  <c r="I19" i="78"/>
  <c r="I17" i="78"/>
  <c r="P17" i="78" s="1"/>
  <c r="I16" i="78"/>
  <c r="P16" i="78" s="1"/>
  <c r="I15" i="78"/>
  <c r="P15" i="78" s="1"/>
  <c r="I13" i="78"/>
  <c r="P13" i="78" s="1"/>
  <c r="I12" i="78"/>
  <c r="P12" i="78" s="1"/>
  <c r="I11" i="78"/>
  <c r="P11" i="78" s="1"/>
  <c r="I8" i="78"/>
  <c r="P8" i="78" s="1"/>
  <c r="I7" i="78"/>
  <c r="G52" i="78" l="1"/>
  <c r="G51" i="78"/>
  <c r="K51" i="78" s="1"/>
  <c r="G53" i="78"/>
  <c r="H29" i="57" s="1"/>
  <c r="K29" i="57" s="1"/>
  <c r="J70" i="57"/>
  <c r="K68" i="57"/>
  <c r="K70" i="57" s="1"/>
  <c r="I47" i="78"/>
  <c r="K65" i="57"/>
  <c r="K67" i="57" s="1"/>
  <c r="J31" i="57"/>
  <c r="P7" i="78"/>
  <c r="P19" i="78"/>
  <c r="P21" i="78"/>
  <c r="P20" i="78"/>
  <c r="I45" i="76"/>
  <c r="J41" i="57" s="1"/>
  <c r="J40" i="76"/>
  <c r="H45" i="76" s="1"/>
  <c r="I41" i="57" s="1"/>
  <c r="I43" i="57" s="1"/>
  <c r="I10" i="76"/>
  <c r="G45" i="76" s="1"/>
  <c r="I40" i="76" l="1"/>
  <c r="P47" i="78"/>
  <c r="K52" i="78"/>
  <c r="H28" i="57"/>
  <c r="K28" i="57" s="1"/>
  <c r="H27" i="57"/>
  <c r="J43" i="57"/>
  <c r="K53" i="78"/>
  <c r="P10" i="76"/>
  <c r="I24" i="75"/>
  <c r="I23" i="75"/>
  <c r="I22" i="75"/>
  <c r="I21" i="75"/>
  <c r="P21" i="75" s="1"/>
  <c r="I20" i="75"/>
  <c r="P20" i="75" s="1"/>
  <c r="I19" i="75"/>
  <c r="P19" i="75" s="1"/>
  <c r="I18" i="75"/>
  <c r="P18" i="75" s="1"/>
  <c r="I17" i="75"/>
  <c r="P17" i="75" s="1"/>
  <c r="I16" i="75"/>
  <c r="P16" i="75" s="1"/>
  <c r="I15" i="75"/>
  <c r="P15" i="75" s="1"/>
  <c r="I14" i="75"/>
  <c r="P14" i="75" s="1"/>
  <c r="I13" i="75"/>
  <c r="P13" i="75" s="1"/>
  <c r="I12" i="75"/>
  <c r="P12" i="75" s="1"/>
  <c r="I11" i="75"/>
  <c r="P11" i="75" s="1"/>
  <c r="I10" i="75"/>
  <c r="G46" i="75" l="1"/>
  <c r="K46" i="75" s="1"/>
  <c r="G44" i="75"/>
  <c r="H36" i="57" s="1"/>
  <c r="G45" i="75"/>
  <c r="K45" i="75" s="1"/>
  <c r="I40" i="75"/>
  <c r="H31" i="57"/>
  <c r="K27" i="57"/>
  <c r="K31" i="57" s="1"/>
  <c r="K45" i="76"/>
  <c r="H41" i="57"/>
  <c r="P23" i="75"/>
  <c r="P10" i="75"/>
  <c r="P22" i="75"/>
  <c r="P24" i="75"/>
  <c r="O27" i="74"/>
  <c r="O25" i="74"/>
  <c r="O21" i="74"/>
  <c r="O19" i="74"/>
  <c r="O17" i="74"/>
  <c r="O16" i="74"/>
  <c r="P40" i="75" l="1"/>
  <c r="H37" i="57"/>
  <c r="K37" i="57" s="1"/>
  <c r="H38" i="57"/>
  <c r="K38" i="57" s="1"/>
  <c r="K44" i="75"/>
  <c r="K36" i="57"/>
  <c r="H43" i="57"/>
  <c r="K41" i="57"/>
  <c r="K43" i="57" s="1"/>
  <c r="I14" i="74"/>
  <c r="P14" i="74" s="1"/>
  <c r="I13" i="74"/>
  <c r="P13" i="74" s="1"/>
  <c r="H39" i="57" l="1"/>
  <c r="K39" i="57"/>
  <c r="I28" i="74"/>
  <c r="I27" i="74"/>
  <c r="I26" i="74"/>
  <c r="P26" i="74" s="1"/>
  <c r="I25" i="74"/>
  <c r="P25" i="74" s="1"/>
  <c r="I24" i="74"/>
  <c r="I23" i="74"/>
  <c r="I22" i="74"/>
  <c r="P22" i="74" s="1"/>
  <c r="I21" i="74"/>
  <c r="P21" i="74" s="1"/>
  <c r="I20" i="74"/>
  <c r="P20" i="74" s="1"/>
  <c r="I19" i="74"/>
  <c r="P19" i="74" s="1"/>
  <c r="I18" i="74"/>
  <c r="P18" i="74" s="1"/>
  <c r="I17" i="74"/>
  <c r="P17" i="74" s="1"/>
  <c r="I16" i="74"/>
  <c r="P16" i="74" s="1"/>
  <c r="I15" i="74"/>
  <c r="P15" i="74" s="1"/>
  <c r="I12" i="74"/>
  <c r="P12" i="74" s="1"/>
  <c r="I11" i="74"/>
  <c r="P11" i="74" s="1"/>
  <c r="I10" i="74"/>
  <c r="P10" i="74" s="1"/>
  <c r="I9" i="74"/>
  <c r="P9" i="74" s="1"/>
  <c r="I8" i="74"/>
  <c r="P8" i="74" s="1"/>
  <c r="I7" i="74"/>
  <c r="P23" i="74" l="1"/>
  <c r="G44" i="74"/>
  <c r="P24" i="74"/>
  <c r="G43" i="74"/>
  <c r="H53" i="57" s="1"/>
  <c r="P7" i="74"/>
  <c r="I39" i="74"/>
  <c r="H54" i="57"/>
  <c r="K54" i="57" s="1"/>
  <c r="P28" i="74"/>
  <c r="P27" i="74"/>
  <c r="P39" i="74" l="1"/>
  <c r="K44" i="74"/>
  <c r="H55" i="57"/>
  <c r="K53" i="57"/>
  <c r="K55" i="57" s="1"/>
  <c r="K43" i="74"/>
  <c r="I21" i="72"/>
  <c r="I20" i="72"/>
  <c r="I19" i="72"/>
  <c r="I41" i="72"/>
  <c r="J23" i="57" s="1"/>
  <c r="J26" i="57" s="1"/>
  <c r="H41" i="72"/>
  <c r="I23" i="57" s="1"/>
  <c r="I26" i="57" s="1"/>
  <c r="I18" i="72"/>
  <c r="P18" i="72" s="1"/>
  <c r="I17" i="72"/>
  <c r="P17" i="72" s="1"/>
  <c r="I16" i="72"/>
  <c r="P16" i="72" s="1"/>
  <c r="I15" i="72"/>
  <c r="P15" i="72" s="1"/>
  <c r="I14" i="72"/>
  <c r="P14" i="72" s="1"/>
  <c r="I13" i="72"/>
  <c r="P13" i="72" s="1"/>
  <c r="I12" i="72"/>
  <c r="P12" i="72" s="1"/>
  <c r="I11" i="72"/>
  <c r="P11" i="72" s="1"/>
  <c r="I10" i="72"/>
  <c r="P10" i="72" s="1"/>
  <c r="I9" i="72"/>
  <c r="P9" i="72" s="1"/>
  <c r="I8" i="72"/>
  <c r="P8" i="72" s="1"/>
  <c r="I7" i="72"/>
  <c r="G41" i="72" l="1"/>
  <c r="G42" i="72"/>
  <c r="G43" i="72"/>
  <c r="I37" i="72"/>
  <c r="P19" i="72"/>
  <c r="P20" i="72"/>
  <c r="P7" i="72"/>
  <c r="P21" i="72"/>
  <c r="J51" i="57"/>
  <c r="H54" i="54"/>
  <c r="I51" i="57" s="1"/>
  <c r="I52" i="57" s="1"/>
  <c r="I26" i="54"/>
  <c r="I25" i="54"/>
  <c r="I24" i="54"/>
  <c r="I23" i="54"/>
  <c r="I22" i="54"/>
  <c r="P22" i="54" s="1"/>
  <c r="I21" i="54"/>
  <c r="P21" i="54" s="1"/>
  <c r="I20" i="54"/>
  <c r="P20" i="54" s="1"/>
  <c r="I19" i="54"/>
  <c r="P19" i="54" s="1"/>
  <c r="I18" i="54"/>
  <c r="P18" i="54" s="1"/>
  <c r="I17" i="54"/>
  <c r="P17" i="54" s="1"/>
  <c r="I16" i="54"/>
  <c r="P16" i="54" s="1"/>
  <c r="I15" i="54"/>
  <c r="P15" i="54" s="1"/>
  <c r="I14" i="54"/>
  <c r="P14" i="54" s="1"/>
  <c r="I13" i="54"/>
  <c r="P13" i="54" s="1"/>
  <c r="I12" i="54"/>
  <c r="P12" i="54" s="1"/>
  <c r="I11" i="54"/>
  <c r="P11" i="54" s="1"/>
  <c r="I10" i="54"/>
  <c r="P10" i="54" s="1"/>
  <c r="I9" i="54"/>
  <c r="P9" i="54" s="1"/>
  <c r="I8" i="54"/>
  <c r="P8" i="54" s="1"/>
  <c r="I7" i="54"/>
  <c r="J44" i="57"/>
  <c r="J47" i="57" s="1"/>
  <c r="J37" i="59"/>
  <c r="P18" i="59"/>
  <c r="P17" i="59"/>
  <c r="P16" i="59"/>
  <c r="P15" i="59"/>
  <c r="P14" i="59"/>
  <c r="P13" i="59"/>
  <c r="P12" i="59"/>
  <c r="P11" i="59"/>
  <c r="P10" i="59"/>
  <c r="I33" i="66"/>
  <c r="I32" i="66"/>
  <c r="I31" i="66"/>
  <c r="I30" i="66"/>
  <c r="P30" i="66" s="1"/>
  <c r="I29" i="66"/>
  <c r="P29" i="66" s="1"/>
  <c r="I28" i="66"/>
  <c r="P28" i="66" s="1"/>
  <c r="I27" i="66"/>
  <c r="P27" i="66" s="1"/>
  <c r="I26" i="66"/>
  <c r="I25" i="66"/>
  <c r="I24" i="66"/>
  <c r="P24" i="66" s="1"/>
  <c r="I23" i="66"/>
  <c r="P23" i="66" s="1"/>
  <c r="I22" i="66"/>
  <c r="P22" i="66" s="1"/>
  <c r="I21" i="66"/>
  <c r="P21" i="66" s="1"/>
  <c r="I20" i="66"/>
  <c r="P20" i="66" s="1"/>
  <c r="I19" i="66"/>
  <c r="P19" i="66" s="1"/>
  <c r="I18" i="66"/>
  <c r="P18" i="66" s="1"/>
  <c r="I17" i="66"/>
  <c r="P17" i="66" s="1"/>
  <c r="I16" i="66"/>
  <c r="P16" i="66" s="1"/>
  <c r="I15" i="66"/>
  <c r="P15" i="66" s="1"/>
  <c r="I14" i="66"/>
  <c r="P14" i="66" s="1"/>
  <c r="I13" i="66"/>
  <c r="P13" i="66" s="1"/>
  <c r="I12" i="66"/>
  <c r="P12" i="66" s="1"/>
  <c r="I11" i="66"/>
  <c r="P11" i="66" s="1"/>
  <c r="I10" i="66"/>
  <c r="P10" i="66" s="1"/>
  <c r="I9" i="66"/>
  <c r="P9" i="66" s="1"/>
  <c r="I8" i="66"/>
  <c r="P8" i="66" s="1"/>
  <c r="I7" i="66"/>
  <c r="H31" i="60"/>
  <c r="I8" i="57" s="1"/>
  <c r="I10" i="57" s="1"/>
  <c r="I16" i="60"/>
  <c r="I15" i="60"/>
  <c r="I14" i="60"/>
  <c r="P14" i="60" s="1"/>
  <c r="I13" i="60"/>
  <c r="P13" i="60" s="1"/>
  <c r="I12" i="60"/>
  <c r="P12" i="60" s="1"/>
  <c r="I11" i="60"/>
  <c r="P11" i="60" s="1"/>
  <c r="I10" i="60"/>
  <c r="P10" i="60" s="1"/>
  <c r="I9" i="60"/>
  <c r="P9" i="60" s="1"/>
  <c r="I8" i="60"/>
  <c r="P8" i="60" s="1"/>
  <c r="I7" i="60"/>
  <c r="I23" i="67"/>
  <c r="H23" i="67"/>
  <c r="I82" i="57" s="1"/>
  <c r="I84" i="57" s="1"/>
  <c r="I10" i="67"/>
  <c r="I9" i="67"/>
  <c r="G23" i="67" s="1"/>
  <c r="I8" i="67"/>
  <c r="P8" i="67" s="1"/>
  <c r="I7" i="67"/>
  <c r="I41" i="65"/>
  <c r="J16" i="57" s="1"/>
  <c r="I26" i="65"/>
  <c r="I25" i="65"/>
  <c r="I24" i="65"/>
  <c r="I23" i="65"/>
  <c r="I22" i="65"/>
  <c r="P22" i="65" s="1"/>
  <c r="I21" i="65"/>
  <c r="P21" i="65" s="1"/>
  <c r="I20" i="65"/>
  <c r="P20" i="65" s="1"/>
  <c r="I19" i="65"/>
  <c r="P19" i="65" s="1"/>
  <c r="I18" i="65"/>
  <c r="P18" i="65" s="1"/>
  <c r="I17" i="65"/>
  <c r="P17" i="65" s="1"/>
  <c r="I16" i="65"/>
  <c r="P16" i="65" s="1"/>
  <c r="I15" i="65"/>
  <c r="P15" i="65" s="1"/>
  <c r="I14" i="65"/>
  <c r="P14" i="65" s="1"/>
  <c r="I13" i="65"/>
  <c r="P13" i="65" s="1"/>
  <c r="I12" i="65"/>
  <c r="P12" i="65" s="1"/>
  <c r="I11" i="65"/>
  <c r="P11" i="65" s="1"/>
  <c r="I10" i="65"/>
  <c r="P10" i="65" s="1"/>
  <c r="I9" i="65"/>
  <c r="P9" i="65" s="1"/>
  <c r="I8" i="65"/>
  <c r="P8" i="65" s="1"/>
  <c r="I7" i="65"/>
  <c r="I23" i="68"/>
  <c r="J74" i="57" s="1"/>
  <c r="J19" i="68"/>
  <c r="H23" i="68" s="1"/>
  <c r="I74" i="57" s="1"/>
  <c r="I76" i="57" s="1"/>
  <c r="I8" i="68"/>
  <c r="G24" i="68" s="1"/>
  <c r="I7" i="68"/>
  <c r="I29" i="69"/>
  <c r="J25" i="69"/>
  <c r="H29" i="69" s="1"/>
  <c r="I61" i="57" s="1"/>
  <c r="I64" i="57" s="1"/>
  <c r="I12" i="69"/>
  <c r="I11" i="69"/>
  <c r="I10" i="69"/>
  <c r="I9" i="69"/>
  <c r="P9" i="69" s="1"/>
  <c r="I8" i="69"/>
  <c r="P8" i="69" s="1"/>
  <c r="I7" i="69"/>
  <c r="H29" i="70"/>
  <c r="I12" i="70"/>
  <c r="G31" i="70" s="1"/>
  <c r="I11" i="70"/>
  <c r="I10" i="70"/>
  <c r="I9" i="70"/>
  <c r="P9" i="70" s="1"/>
  <c r="I8" i="70"/>
  <c r="P8" i="70" s="1"/>
  <c r="I7" i="70"/>
  <c r="I11" i="61"/>
  <c r="P11" i="61" s="1"/>
  <c r="I10" i="61"/>
  <c r="P10" i="61" s="1"/>
  <c r="I9" i="61"/>
  <c r="P9" i="61" s="1"/>
  <c r="I8" i="61"/>
  <c r="P8" i="61" s="1"/>
  <c r="I7" i="61"/>
  <c r="I11" i="62"/>
  <c r="I10" i="62"/>
  <c r="P10" i="62" s="1"/>
  <c r="I9" i="62"/>
  <c r="P9" i="62" s="1"/>
  <c r="I8" i="62"/>
  <c r="P8" i="62" s="1"/>
  <c r="I7" i="62"/>
  <c r="I17" i="71"/>
  <c r="J56" i="57" s="1"/>
  <c r="J13" i="71"/>
  <c r="H17" i="71" s="1"/>
  <c r="I56" i="57" s="1"/>
  <c r="I8" i="71"/>
  <c r="P8" i="71" s="1"/>
  <c r="I7" i="71"/>
  <c r="I27" i="63"/>
  <c r="H27" i="63"/>
  <c r="I11" i="57" s="1"/>
  <c r="I17" i="63"/>
  <c r="P17" i="63" s="1"/>
  <c r="I16" i="63"/>
  <c r="I15" i="63"/>
  <c r="P15" i="63" s="1"/>
  <c r="I14" i="63"/>
  <c r="P14" i="63" s="1"/>
  <c r="I13" i="63"/>
  <c r="P13" i="63" s="1"/>
  <c r="I12" i="63"/>
  <c r="P12" i="63" s="1"/>
  <c r="I11" i="63"/>
  <c r="P11" i="63" s="1"/>
  <c r="I10" i="63"/>
  <c r="P10" i="63" s="1"/>
  <c r="I9" i="63"/>
  <c r="P9" i="63" s="1"/>
  <c r="I8" i="63"/>
  <c r="P8" i="63" s="1"/>
  <c r="I7" i="63"/>
  <c r="I23" i="63" s="1"/>
  <c r="I27" i="60" l="1"/>
  <c r="G41" i="65"/>
  <c r="H41" i="59"/>
  <c r="I44" i="57" s="1"/>
  <c r="H42" i="59"/>
  <c r="I45" i="57" s="1"/>
  <c r="I17" i="62"/>
  <c r="G21" i="62" s="1"/>
  <c r="G29" i="69"/>
  <c r="G42" i="65"/>
  <c r="G31" i="60"/>
  <c r="I17" i="61"/>
  <c r="G21" i="61" s="1"/>
  <c r="G29" i="70"/>
  <c r="H57" i="57" s="1"/>
  <c r="G30" i="69"/>
  <c r="I19" i="68"/>
  <c r="G23" i="68"/>
  <c r="H74" i="57" s="1"/>
  <c r="G24" i="67"/>
  <c r="G32" i="60"/>
  <c r="I25" i="70"/>
  <c r="G30" i="70"/>
  <c r="G31" i="69"/>
  <c r="I19" i="67"/>
  <c r="G43" i="59"/>
  <c r="H46" i="57" s="1"/>
  <c r="K46" i="57" s="1"/>
  <c r="G41" i="59"/>
  <c r="H44" i="57" s="1"/>
  <c r="G42" i="59"/>
  <c r="H45" i="57" s="1"/>
  <c r="G54" i="66"/>
  <c r="P7" i="65"/>
  <c r="G55" i="66"/>
  <c r="P26" i="65"/>
  <c r="P25" i="65"/>
  <c r="H16" i="57"/>
  <c r="G53" i="66"/>
  <c r="H8" i="57"/>
  <c r="I37" i="59"/>
  <c r="P11" i="69"/>
  <c r="P10" i="67"/>
  <c r="G51" i="54"/>
  <c r="P10" i="70"/>
  <c r="P16" i="60"/>
  <c r="P7" i="70"/>
  <c r="P11" i="70"/>
  <c r="H63" i="57"/>
  <c r="P12" i="69"/>
  <c r="P7" i="67"/>
  <c r="P19" i="67" s="1"/>
  <c r="G52" i="54"/>
  <c r="P37" i="72"/>
  <c r="I25" i="69"/>
  <c r="P7" i="69"/>
  <c r="P12" i="70"/>
  <c r="I47" i="54"/>
  <c r="G54" i="54"/>
  <c r="P7" i="61"/>
  <c r="P17" i="61" s="1"/>
  <c r="I13" i="71"/>
  <c r="G17" i="71" s="1"/>
  <c r="P7" i="71"/>
  <c r="P13" i="71" s="1"/>
  <c r="H61" i="57"/>
  <c r="P10" i="69"/>
  <c r="H82" i="57"/>
  <c r="P9" i="67"/>
  <c r="P7" i="60"/>
  <c r="P15" i="60"/>
  <c r="P27" i="60" s="1"/>
  <c r="G53" i="54"/>
  <c r="P9" i="59"/>
  <c r="P8" i="59"/>
  <c r="I57" i="57"/>
  <c r="K29" i="70"/>
  <c r="P25" i="66"/>
  <c r="P26" i="66"/>
  <c r="P23" i="65"/>
  <c r="P24" i="65"/>
  <c r="P16" i="63"/>
  <c r="P7" i="62"/>
  <c r="P17" i="62" s="1"/>
  <c r="P32" i="66"/>
  <c r="P33" i="66"/>
  <c r="P7" i="66"/>
  <c r="P31" i="66"/>
  <c r="P8" i="68"/>
  <c r="P7" i="68"/>
  <c r="H49" i="57"/>
  <c r="K49" i="57" s="1"/>
  <c r="H51" i="57"/>
  <c r="K51" i="57" s="1"/>
  <c r="J52" i="57"/>
  <c r="J8" i="57"/>
  <c r="H25" i="57"/>
  <c r="K25" i="57" s="1"/>
  <c r="K43" i="72"/>
  <c r="H24" i="57"/>
  <c r="K24" i="57" s="1"/>
  <c r="K42" i="72"/>
  <c r="H23" i="57"/>
  <c r="K41" i="72"/>
  <c r="P7" i="63"/>
  <c r="J11" i="57"/>
  <c r="P24" i="54"/>
  <c r="P26" i="54"/>
  <c r="K52" i="54"/>
  <c r="P7" i="54"/>
  <c r="P23" i="54"/>
  <c r="K54" i="54"/>
  <c r="P25" i="54"/>
  <c r="P20" i="59"/>
  <c r="P7" i="59"/>
  <c r="P19" i="59"/>
  <c r="P21" i="59"/>
  <c r="I47" i="57" l="1"/>
  <c r="K45" i="57"/>
  <c r="P23" i="63"/>
  <c r="P37" i="65"/>
  <c r="P25" i="69"/>
  <c r="K42" i="59"/>
  <c r="P37" i="59"/>
  <c r="P49" i="66"/>
  <c r="P47" i="54"/>
  <c r="K44" i="57"/>
  <c r="K47" i="57" s="1"/>
  <c r="H47" i="57"/>
  <c r="K41" i="59"/>
  <c r="H56" i="57"/>
  <c r="K56" i="57" s="1"/>
  <c r="K17" i="71"/>
  <c r="K31" i="60"/>
  <c r="K29" i="69"/>
  <c r="K21" i="61"/>
  <c r="H6" i="57"/>
  <c r="K63" i="57"/>
  <c r="K31" i="69"/>
  <c r="H59" i="57"/>
  <c r="K59" i="57" s="1"/>
  <c r="K31" i="70"/>
  <c r="H9" i="57"/>
  <c r="K9" i="57" s="1"/>
  <c r="K32" i="60"/>
  <c r="H83" i="57"/>
  <c r="K83" i="57" s="1"/>
  <c r="K24" i="67"/>
  <c r="K23" i="67"/>
  <c r="H58" i="57"/>
  <c r="K58" i="57" s="1"/>
  <c r="K30" i="70"/>
  <c r="H62" i="57"/>
  <c r="K62" i="57" s="1"/>
  <c r="K30" i="69"/>
  <c r="K43" i="59"/>
  <c r="K23" i="68"/>
  <c r="I60" i="57"/>
  <c r="H17" i="57"/>
  <c r="K17" i="57" s="1"/>
  <c r="K42" i="65"/>
  <c r="K41" i="65"/>
  <c r="G27" i="63"/>
  <c r="K27" i="63" s="1"/>
  <c r="H7" i="57"/>
  <c r="K7" i="57" s="1"/>
  <c r="K21" i="62"/>
  <c r="H12" i="57"/>
  <c r="K53" i="66"/>
  <c r="H14" i="57"/>
  <c r="K14" i="57" s="1"/>
  <c r="K55" i="66"/>
  <c r="H13" i="57"/>
  <c r="K13" i="57" s="1"/>
  <c r="K54" i="66"/>
  <c r="H75" i="57"/>
  <c r="K75" i="57" s="1"/>
  <c r="K24" i="68"/>
  <c r="J18" i="57"/>
  <c r="K16" i="57"/>
  <c r="K51" i="54"/>
  <c r="H48" i="57"/>
  <c r="K53" i="54"/>
  <c r="H50" i="57"/>
  <c r="K50" i="57" s="1"/>
  <c r="J10" i="57"/>
  <c r="K8" i="57"/>
  <c r="H26" i="57"/>
  <c r="K23" i="57"/>
  <c r="K26" i="57" s="1"/>
  <c r="H64" i="57" l="1"/>
  <c r="K6" i="57"/>
  <c r="H84" i="57"/>
  <c r="J84" i="57" s="1"/>
  <c r="K10" i="57"/>
  <c r="H11" i="57"/>
  <c r="K11" i="57" s="1"/>
  <c r="H10" i="57"/>
  <c r="H60" i="57"/>
  <c r="K18" i="57"/>
  <c r="H18" i="57"/>
  <c r="K12" i="57"/>
  <c r="K15" i="57" s="1"/>
  <c r="H15" i="57"/>
  <c r="H76" i="57"/>
  <c r="H52" i="57"/>
  <c r="K48" i="57"/>
  <c r="K52" i="57" s="1"/>
  <c r="K82" i="57" l="1"/>
  <c r="K84" i="57" s="1"/>
  <c r="K61" i="57"/>
  <c r="K64" i="57" s="1"/>
  <c r="J64" i="57"/>
  <c r="J60" i="57"/>
  <c r="K57" i="57"/>
  <c r="K60" i="57" s="1"/>
  <c r="J76" i="57"/>
  <c r="K74" i="57"/>
  <c r="K76" i="57" s="1"/>
</calcChain>
</file>

<file path=xl/sharedStrings.xml><?xml version="1.0" encoding="utf-8"?>
<sst xmlns="http://schemas.openxmlformats.org/spreadsheetml/2006/main" count="2376" uniqueCount="491">
  <si>
    <t>Total</t>
  </si>
  <si>
    <t xml:space="preserve">Year </t>
  </si>
  <si>
    <t>US $</t>
  </si>
  <si>
    <t xml:space="preserve">Date of Grant
/ Expiry or Continue </t>
  </si>
  <si>
    <t>District wise area &amp; Percentage</t>
  </si>
  <si>
    <t>District wise share</t>
  </si>
  <si>
    <t>Reason for Un-discharged Obligation</t>
  </si>
  <si>
    <t>Kalat</t>
  </si>
  <si>
    <t>Khuzdar</t>
  </si>
  <si>
    <t>Barkhan</t>
  </si>
  <si>
    <t>Musakhel</t>
  </si>
  <si>
    <t>Loralai</t>
  </si>
  <si>
    <t>Kharan</t>
  </si>
  <si>
    <t>Washuk</t>
  </si>
  <si>
    <t>Attock</t>
  </si>
  <si>
    <t>Kohat</t>
  </si>
  <si>
    <t>Mianwali</t>
  </si>
  <si>
    <t>Bhakkar</t>
  </si>
  <si>
    <t>DI Khan</t>
  </si>
  <si>
    <r>
      <t>Area</t>
    </r>
    <r>
      <rPr>
        <sz val="7"/>
        <rFont val="Arial Narrow"/>
        <family val="2"/>
      </rPr>
      <t xml:space="preserve">
(Sq Km)</t>
    </r>
  </si>
  <si>
    <t>SOCIAL WELFARE OBLIGATION  UNDER PCA</t>
  </si>
  <si>
    <t>Company Name: Pakistan Petroleum Limited</t>
  </si>
  <si>
    <t xml:space="preserve">Grant:
16-Feb.-2010 </t>
  </si>
  <si>
    <t>Zindan (EL)                      No. 3270-7</t>
  </si>
  <si>
    <t>%age</t>
  </si>
  <si>
    <t>Social Welfare Obligation yearwise</t>
  </si>
  <si>
    <t>Description of Schemes</t>
  </si>
  <si>
    <t>Scheme</t>
  </si>
  <si>
    <t>Status</t>
  </si>
  <si>
    <t>Districts falling in  Licence / Lease Area</t>
  </si>
  <si>
    <t xml:space="preserve">Audit Certificate for Schemes </t>
  </si>
  <si>
    <t>Cost 
US $</t>
  </si>
  <si>
    <t>Completed</t>
  </si>
  <si>
    <t>In Progress</t>
  </si>
  <si>
    <t xml:space="preserve">Grant:
29-Apr.-2010 </t>
  </si>
  <si>
    <t>Kharan East (EL)                      No. 2764-4</t>
  </si>
  <si>
    <t xml:space="preserve">Grant:
21-Jan.-2010 </t>
  </si>
  <si>
    <t>Kharan West (EL)                      No. 2763-4</t>
  </si>
  <si>
    <t>Kharan (EL)                      No. 2763-3</t>
  </si>
  <si>
    <t xml:space="preserve">Grant:
9-Mar.-2004 </t>
  </si>
  <si>
    <t>In-progress</t>
  </si>
  <si>
    <t xml:space="preserve">Grant:
22-Mar.-2005 </t>
  </si>
  <si>
    <t>Kalat (EL)                      No. 2866-2</t>
  </si>
  <si>
    <t xml:space="preserve">Grant:
29-Dec.-2005 </t>
  </si>
  <si>
    <t>Districts</t>
  </si>
  <si>
    <t>District wise area &amp; %age</t>
  </si>
  <si>
    <t>Balance</t>
  </si>
  <si>
    <t>Amount Spent 
US $</t>
  </si>
  <si>
    <t>Exploration Licence (EL) &amp;
Development Lease (DL)</t>
  </si>
  <si>
    <t>Balance
US $</t>
  </si>
  <si>
    <t>Exploration Licence (EL) 
&amp;
Development Lease (DL)</t>
  </si>
  <si>
    <t>District wise share
US $</t>
  </si>
  <si>
    <t>Khuzdar (EL)                      No. 2766-1</t>
  </si>
  <si>
    <t>Exploration Licence (EL)  &amp;
Development Lease (DL)</t>
  </si>
  <si>
    <t>Margand (EL)                      No. 2866-4</t>
  </si>
  <si>
    <t xml:space="preserve">Grant:
28-Feb.-2014 </t>
  </si>
  <si>
    <t xml:space="preserve">Grant:
21-Feb.-2014 </t>
  </si>
  <si>
    <t xml:space="preserve">Grant:
10-Feb.-2014 </t>
  </si>
  <si>
    <t>Nausherwani (EL)                      No. 2864-2</t>
  </si>
  <si>
    <t>Las Bela</t>
  </si>
  <si>
    <t>Jamshoro</t>
  </si>
  <si>
    <t>Awaran</t>
  </si>
  <si>
    <t>Sadiqabad (EL)                      No. 2870-5</t>
  </si>
  <si>
    <t>Rahim Yar Khan</t>
  </si>
  <si>
    <t>Sirani (EL)                      No. 2468-10</t>
  </si>
  <si>
    <t>Badin</t>
  </si>
  <si>
    <t>Thatta</t>
  </si>
  <si>
    <t>Tharparkar</t>
  </si>
  <si>
    <t>In-Progress</t>
  </si>
  <si>
    <t>70,000
20,000</t>
  </si>
  <si>
    <t>Water supply scheme to Killi Chatti &amp; Killi Hafizani</t>
  </si>
  <si>
    <t>Hala (EL)                      No. 2568-13</t>
  </si>
  <si>
    <t>Sanghar</t>
  </si>
  <si>
    <t>Matiari</t>
  </si>
  <si>
    <t>Constructed MCH Centre at THQ Hospital, Hala</t>
  </si>
  <si>
    <t>Provided ward items to MCH Centre, at THQ Hospital, Hala</t>
  </si>
  <si>
    <t>Provided equipment &amp; furniture to BHU, Maluk Junejo</t>
  </si>
  <si>
    <t>Published "Mango Growing" Manual of MH Panhwar Trust</t>
  </si>
  <si>
    <t>Gambat South (EL)                      No. 2568-18</t>
  </si>
  <si>
    <t xml:space="preserve">Grant:
24-Dec.-2009 </t>
  </si>
  <si>
    <t>Nawabshah</t>
  </si>
  <si>
    <t>Hyderabad</t>
  </si>
  <si>
    <t>Jungshahi (EL)                      No. 2467-12</t>
  </si>
  <si>
    <t>Karachi East</t>
  </si>
  <si>
    <t>Kotri (EL)                      No. 2468-12</t>
  </si>
  <si>
    <t>Zamama South (EL)                      No. 2667-11</t>
  </si>
  <si>
    <t xml:space="preserve">Grant:
4-Jun.-2010 </t>
  </si>
  <si>
    <t>Dadu</t>
  </si>
  <si>
    <t>Naushahro Firoz (EL)                      No. 2468-9</t>
  </si>
  <si>
    <t>Naushahro Firoz</t>
  </si>
  <si>
    <t>Khairpur</t>
  </si>
  <si>
    <t>Construction of Medical Dispensary at village Chutto Khan Wagan</t>
  </si>
  <si>
    <t>Chakwal</t>
  </si>
  <si>
    <t>Khipro East (EL)                      No. 2569-5</t>
  </si>
  <si>
    <t>Umerkot</t>
  </si>
  <si>
    <t>Shah Bandar (EL)                     No. 2467-16</t>
  </si>
  <si>
    <t>Sujjawal</t>
  </si>
  <si>
    <t>Malir (EL)                     No. 2467-16</t>
  </si>
  <si>
    <t>Karachi</t>
  </si>
  <si>
    <t>Hisal (EL)                      No. 3372-23</t>
  </si>
  <si>
    <t>Rawalpindi</t>
  </si>
  <si>
    <t>Tando M. Khan</t>
  </si>
  <si>
    <t>Social Welfare Obligations of PPL</t>
  </si>
  <si>
    <t>S.No.</t>
  </si>
  <si>
    <t>Block</t>
  </si>
  <si>
    <t>District wise area &amp; percentage</t>
  </si>
  <si>
    <t xml:space="preserve">Area </t>
  </si>
  <si>
    <t>%</t>
  </si>
  <si>
    <t>2763-3 (Kharan)</t>
  </si>
  <si>
    <t>2764-4 (Kharan East)</t>
  </si>
  <si>
    <t>2763-4 (Kharan West)</t>
  </si>
  <si>
    <t>Sub Total</t>
  </si>
  <si>
    <t>2766-1 (Khuzdar)</t>
  </si>
  <si>
    <t>2969-8 (Barkhan)</t>
  </si>
  <si>
    <t>2866-2 (Kalat)</t>
  </si>
  <si>
    <t>2668-9 (Naushahro Feroz)</t>
  </si>
  <si>
    <t>Nausharo Firoz</t>
  </si>
  <si>
    <t>2468-10 (Sirani)</t>
  </si>
  <si>
    <t>2468-12 (Kotri)</t>
  </si>
  <si>
    <t>2667-11 (Zamzama South)</t>
  </si>
  <si>
    <t>2568-18 (Gambat South)</t>
  </si>
  <si>
    <t>2467-12 (Jungshahi)</t>
  </si>
  <si>
    <t>3371-15 (Dhok Sultan)</t>
  </si>
  <si>
    <t>Dera Ismail Khan</t>
  </si>
  <si>
    <t>3270-7 (Zindan)</t>
  </si>
  <si>
    <t>Laki Marwat</t>
  </si>
  <si>
    <t>2568-13 (Hala)</t>
  </si>
  <si>
    <t>2566-4 (Bela West )</t>
  </si>
  <si>
    <t>Lasbela</t>
  </si>
  <si>
    <t>2566-4 (Hab)</t>
  </si>
  <si>
    <t>2870-5 (Sadiqabad)</t>
  </si>
  <si>
    <t>2467-16 (Malir)</t>
  </si>
  <si>
    <t>2467-16 (Shah Bandar)</t>
  </si>
  <si>
    <t>Sujawal</t>
  </si>
  <si>
    <t>Umarkot</t>
  </si>
  <si>
    <t>Kashmore</t>
  </si>
  <si>
    <t>Grant Date</t>
  </si>
  <si>
    <t>21-01-2010</t>
  </si>
  <si>
    <t>16-02-2010</t>
  </si>
  <si>
    <t>29-12-2005</t>
  </si>
  <si>
    <t>A</t>
  </si>
  <si>
    <t>B</t>
  </si>
  <si>
    <t>C</t>
  </si>
  <si>
    <t>D</t>
  </si>
  <si>
    <t>12 (7-8-9)</t>
  </si>
  <si>
    <t>Exploration Licence &amp;
Development Lease (DL)</t>
  </si>
  <si>
    <t>Exploration Licence &amp; Development Lease (DL)</t>
  </si>
  <si>
    <t>Lakki Marwat</t>
  </si>
  <si>
    <t>School building for Roshan Tara High School, Shahpur Chakar</t>
  </si>
  <si>
    <t>Exploration Licence(EL) &amp;
Development Lease (DL)</t>
  </si>
  <si>
    <t>Area</t>
  </si>
  <si>
    <t>E=A-B-C</t>
  </si>
  <si>
    <t>Construction of science lab., 2 classrooms &amp; furniture to Govt. Girls High School, Karsal</t>
  </si>
  <si>
    <t>Area
(Sq Km)</t>
  </si>
  <si>
    <t>HAB (EL)                      No. 2566-4</t>
  </si>
  <si>
    <t>Chachar (DL)                      / Kandhkot East 2869-1</t>
  </si>
  <si>
    <t>Upto 
28-02-2009</t>
  </si>
  <si>
    <t>Completed
Completed</t>
  </si>
  <si>
    <t>19,000
4,000</t>
  </si>
  <si>
    <t>Constructed academic block / classrooms at Govt. Primary School, Hazoor Bux Chachar</t>
  </si>
  <si>
    <t>Districtwise area &amp; Percentage</t>
  </si>
  <si>
    <t>BELA WEST (EL)                      No. 2566-6</t>
  </si>
  <si>
    <t xml:space="preserve">70,000
20,000
</t>
  </si>
  <si>
    <t>Construction of 5 no. water supply schemes at District Lasbela</t>
  </si>
  <si>
    <t>Construction of Public  Library cum Computer Centre, Kalat</t>
  </si>
  <si>
    <t>Construction of multipurpose hall at Computer Centre, Kalat</t>
  </si>
  <si>
    <t>Proposed</t>
  </si>
  <si>
    <t>Districts falling in  Licence Area</t>
  </si>
  <si>
    <r>
      <t xml:space="preserve">Cost 
</t>
    </r>
    <r>
      <rPr>
        <sz val="10"/>
        <rFont val="Arial Narrow"/>
        <family val="2"/>
      </rPr>
      <t>US $</t>
    </r>
  </si>
  <si>
    <t>Construction of water supply scheme at village Abdul Wahab Sahndaro and Asghar Chachar.</t>
  </si>
  <si>
    <t>Holding of Public hearing awaited</t>
  </si>
  <si>
    <t>Holding of public hearing awaited</t>
  </si>
  <si>
    <t>Public hearing held by DC, Awaran on 25-2-2016</t>
  </si>
  <si>
    <t xml:space="preserve">1. Construction of academic block at Govt. Boys High School, Karkh
2. Construction of water supply including drilling of water bore at Rural Health Center, Karkh </t>
  </si>
  <si>
    <t>1. Construction &amp; furnishing of school building at Govt. Boys High School, Jhangara
2. Provision of student chairs to Govt. Boys High School, Sehwan &amp; Govt. Girls High School, Sehwan</t>
  </si>
  <si>
    <t>1. Renovated &amp; repaired school buildings, provided school furniture, bags &amp; electric water coolers to Govt. B.P.School, Jalo Khan Chachar, Bahawal Khan Bhangwar and Rasool Bux Chachar.
2. Held Malaria Erdication Campaign in six villages nearby Chachar Field</t>
  </si>
  <si>
    <t>Construction of building at Govt. Girls Fatima Jinnah High School, Tando Adam</t>
  </si>
  <si>
    <t>Construction of school building for Govt. Boys High School, Chakri</t>
  </si>
  <si>
    <t>Proposals submitted for endorsement of the MNA</t>
  </si>
  <si>
    <t>Karsal (EL)                      No. 3272-18</t>
  </si>
  <si>
    <t>Construction of class rooms in 5 Govt. Schools at Union Council Shah Bandar</t>
  </si>
  <si>
    <t>Construction of School building at Govt. High School, Sari Union Council Thana Bola Khan</t>
  </si>
  <si>
    <t>Construction of multipurpose hall at Govt. Boys Degree College, Paniala</t>
  </si>
  <si>
    <t>Water supply scheme at village Rehmani Khel</t>
  </si>
  <si>
    <t>Grant: 
3-Mar.-1994</t>
  </si>
  <si>
    <t>Annual Obligation  
US $</t>
  </si>
  <si>
    <t>Year wise Obligation</t>
  </si>
  <si>
    <t>Amount Spent Out of Joint Account 
US $</t>
  </si>
  <si>
    <t>Amount Transferred to Joint A/c
US $</t>
  </si>
  <si>
    <t>Water supply scheme at Surband, Ahmed Khel</t>
  </si>
  <si>
    <t>120,000
10,000</t>
  </si>
  <si>
    <t>2569-5 (Khipro East)</t>
  </si>
  <si>
    <t>2866-4 (Margand)</t>
  </si>
  <si>
    <t>3272-23 (Hisal)</t>
  </si>
  <si>
    <t>3272-18 (Karsal)</t>
  </si>
  <si>
    <t>2864-2 (Nausherwani)</t>
  </si>
  <si>
    <t xml:space="preserve">In-progress
Work in-progress
</t>
  </si>
  <si>
    <t>Work in progress</t>
  </si>
  <si>
    <t>Approved in Public hearing.</t>
  </si>
  <si>
    <t xml:space="preserve">
20,000</t>
  </si>
  <si>
    <t xml:space="preserve">Schemes endorsed by the MNA. </t>
  </si>
  <si>
    <t>16,000
36,000
3,000
35,000</t>
  </si>
  <si>
    <t>1. Construction of 3 classrooms at Govt. Primary School, Goko
2. Water supply scheme Goko
3. Water supply scheme at Tirranch
4. Water Supply Scheme at Khabbari</t>
  </si>
  <si>
    <t>Scheme endorsed by the MNA</t>
  </si>
  <si>
    <t>34,000
20,000
19,000
18,000</t>
  </si>
  <si>
    <t>Endorsed by the MNA.</t>
  </si>
  <si>
    <t>District wise share
(US $)</t>
  </si>
  <si>
    <t>Amount Spent 
(US $)</t>
  </si>
  <si>
    <t>Amount Transferred to Joint Account
(US $)</t>
  </si>
  <si>
    <t>Amount Spent Out of Joint Account 
(US $)</t>
  </si>
  <si>
    <t>Amount over spent / under spent
(US $)</t>
  </si>
  <si>
    <t>Amount over spent/ under spent
(US $)</t>
  </si>
  <si>
    <r>
      <t>Area</t>
    </r>
    <r>
      <rPr>
        <sz val="9"/>
        <rFont val="Arial Narrow"/>
        <family val="2"/>
      </rPr>
      <t xml:space="preserve">
(Sq Km)</t>
    </r>
  </si>
  <si>
    <t>Submitted for MNA endorsement</t>
  </si>
  <si>
    <t>Approved in public hearing.</t>
  </si>
  <si>
    <t>Exploration Licence (EL) 
&amp; Development Lease (DL)</t>
  </si>
  <si>
    <t>35,000
35,000
20,000</t>
  </si>
  <si>
    <t>Annual Obligation  
(US $)</t>
  </si>
  <si>
    <t>Obligation Spent 
(US $)</t>
  </si>
  <si>
    <t>Work in progress.</t>
  </si>
  <si>
    <t xml:space="preserve">Completed
</t>
  </si>
  <si>
    <t>Construction of School building at Govt. High School, Sari, Union Council Thana Bola Khan</t>
  </si>
  <si>
    <t>Scheme approved in public hearing.</t>
  </si>
  <si>
    <t>10,000*
30,000</t>
  </si>
  <si>
    <t>Barkhan (EL)  No. 2867-3</t>
  </si>
  <si>
    <t>* Effective 30 August 2012, PCA has been revised to Petroleum Policy 2012 wherein Social Welfare obligation has been increased to US $ 30,000 per annum</t>
  </si>
  <si>
    <t>Amount Over spent / under spent
(US $)</t>
  </si>
  <si>
    <t>Schemes approved in public hearing.</t>
  </si>
  <si>
    <t>1. Construction of Patient Ward at B.H.U. Dakhnir
2. Construction of  multipurpose hall at Govt. Boys High School, Dakhnir</t>
  </si>
  <si>
    <t>Public hearing awaited</t>
  </si>
  <si>
    <t>* Effective 3 November 2012, PCA has been revised to Petroleum Policy 2012 wherein Social Welfare obligation has been increased to US $ 30,000 per annum</t>
  </si>
  <si>
    <t>Note: Overspending has not been added in total spending.</t>
  </si>
  <si>
    <t>Completed.</t>
  </si>
  <si>
    <t>Construction of multipurpose hall at Govt. Girls High School, Barkhan</t>
  </si>
  <si>
    <t>30,000
46,000</t>
  </si>
  <si>
    <t>DC, District Lasbela requested to implement the scheme.</t>
  </si>
  <si>
    <t>1. Construction of classrooms  at Govt. Primary School, Morgand
2. Water supply scheme at Morgand</t>
  </si>
  <si>
    <t>Schemes identified.</t>
  </si>
  <si>
    <t xml:space="preserve">25,000
40,000
</t>
  </si>
  <si>
    <t>Holding of Public hearing awaited.</t>
  </si>
  <si>
    <t>Submitted for endorsedment of local Member National Assembly.</t>
  </si>
  <si>
    <t>Schemes endorsed by the MNA and approved in Public Hearing.</t>
  </si>
  <si>
    <t>Work under award.</t>
  </si>
  <si>
    <t>Installation of 50 Deep Hand Pumps at UC Jungshahi &amp; Jhimpir</t>
  </si>
  <si>
    <t xml:space="preserve">1. Construction &amp; furnishing of Women Vocational &amp; Skill Development Centre at Kotri  
2. Construction of School building at Govt .Primary School, Bhiria
</t>
  </si>
  <si>
    <t>Construction of school building at Govt. Girls Higher Secondary School, Bhiria</t>
  </si>
  <si>
    <t>Work to be executed by DC, Naushahro Feroz</t>
  </si>
  <si>
    <t>DC, District Sanghar  requested to provide PC-1.</t>
  </si>
  <si>
    <t>DC, District Sanghar requested for public hearing.</t>
  </si>
  <si>
    <t>80% completed.</t>
  </si>
  <si>
    <t>20,000*
30,000</t>
  </si>
  <si>
    <t>30,000**
75,000</t>
  </si>
  <si>
    <t>** Effective 10 February 2015, Hala D&amp;PL awarded.</t>
  </si>
  <si>
    <t>30,000*
37,500</t>
  </si>
  <si>
    <t>* Effective 10 February 2015, Shahdadpur D&amp;PL awarded.</t>
  </si>
  <si>
    <t>150,000**</t>
  </si>
  <si>
    <t>120,000
45,000</t>
  </si>
  <si>
    <t>1. Building for Roshan Tara High School, Shahpur Chakar
2. Installation of Generator at Sindh Institute of Medical Sciences, Shahdadpur (SIMS)</t>
  </si>
  <si>
    <t>1. In-progress
2. Consent of DC, District Sanghar awaited</t>
  </si>
  <si>
    <t>Hala JV D&amp;PL</t>
  </si>
  <si>
    <t xml:space="preserve">Grant:
4-Jun-2010 </t>
  </si>
  <si>
    <t>1. Construction &amp; furnishing of school building at Govt. Boys High School, Jhangara
2. Provision of student chairs to GBHS, Sehwan &amp; GGHS, Sehwan</t>
  </si>
  <si>
    <t>1. Water Supply Scheme to Govt. Boys High School, Tootzai
2. Water Supply Scheme to Zia-ur Rahman Zehri Gharbi Purpait
3. Construction of 2 classrooms at Govt. Boys High School, Beadyan</t>
  </si>
  <si>
    <t>Construction of 2 classrooms at Govt. Boys High School, Beadyan</t>
  </si>
  <si>
    <t>Construction of solar powered 5 water supply schemes at Tehsil Dureji</t>
  </si>
  <si>
    <t>Construction of Examination hall at Govt. Girls High School, Chak Beli Khan</t>
  </si>
  <si>
    <t>Consent of DC, Sanghar awatied.</t>
  </si>
  <si>
    <t>DC, Sanghar to execute scheme</t>
  </si>
  <si>
    <t>1. In-progress.
2. Consent of DC, Sanghar awaited</t>
  </si>
  <si>
    <t>120,000
45,000</t>
  </si>
  <si>
    <t>Amount Transferred to Joint Account 
(US $)</t>
  </si>
  <si>
    <t>Installation of Solar System at Civil Hospital Hospital, Kalat</t>
  </si>
  <si>
    <t>Installation of Solar System at Civil Hospital, Kalat</t>
  </si>
  <si>
    <t>Completed
Completed</t>
  </si>
  <si>
    <t>45,698
1,000</t>
  </si>
  <si>
    <t>Construction of 3 classrooms at Govt. Boys Degree College, Barkhan</t>
  </si>
  <si>
    <t>Work in-progress</t>
  </si>
  <si>
    <t>Cost 
9US $)</t>
  </si>
  <si>
    <t>Construction of 4 classrooms at FC Public High School, Barkhan</t>
  </si>
  <si>
    <t>85,000
75,000</t>
  </si>
  <si>
    <t>Amount Transferred to Joint A/c
(US $)</t>
  </si>
  <si>
    <t>1. Construction of multi-purpose hall cum Auditorium at Govt. Boys Model Higher Sec. School, Washuk
2. Construction  of 6 classrooms at Govt. Girls Elementary School, Washuk</t>
  </si>
  <si>
    <t>Balance
(US $)</t>
  </si>
  <si>
    <t>In-progress
Completed.</t>
  </si>
  <si>
    <t>65,000
5,000</t>
  </si>
  <si>
    <t xml:space="preserve">In-progress
Scheme proposed.
Scheme proposed.
</t>
  </si>
  <si>
    <t>1. Water supply schemes at 5 villages of District Washuk.
2. Provided sports items to sports clubs at District Washuk</t>
  </si>
  <si>
    <t>1. Construction of Library at Govt. Girls Degree College, Kharan
2. Construction of 3 classrooms &amp; sanitary at Govt. Girls High School, Azizabad
3. Construction of 2 classrooms at Govt. Girls Primary School, Babo Mohalla, Kharan</t>
  </si>
  <si>
    <t>1. Construction of Library at Govt. Girls Degree College, Kharan
2. Construction of 3 classrooms &amp; sanitary at G.G.H.S., School, Azizabad, Kharan
3. Construction of 2 classrooms at G.G.P.S., Babo Mohalla, Kharan
4. Provision of furniture to Govt. Girls Inter College Kharan, GGHS Azizabad &amp; GGPS, Babo Mohallah</t>
  </si>
  <si>
    <t>1. Water Supply Scheme to Govt. Boys High School, Tootzai
2. Solar powered water supply scheme to Zia-ur Rahman Zehri Gharbi Purpait
3. Construction of 2 classrooms  Govt. Boys High School, Beadyan</t>
  </si>
  <si>
    <t>1. Construction of classrooms at Govt. Boys High School, Killa Kharan
2. Construction of classrooms &amp; B/wall at Govt. Boys High School, Beadyan
3. Water supply scheme to Govt. Boys High School, Tootzai
4. Solar powered water supply scheme to Ziaur Rahman Zehri Gharbi Purpait</t>
  </si>
  <si>
    <t>DC, Kharan advised to implement the scheme.</t>
  </si>
  <si>
    <t>12,000
40,000
30,000</t>
  </si>
  <si>
    <t>34,000
20,000
19,000
18,000</t>
  </si>
  <si>
    <t>20,000
19,000
18,000</t>
  </si>
  <si>
    <t>1. 40% completed
2. 75% Completed
3. 40% Completed</t>
  </si>
  <si>
    <t>Provided furniture to Mai Maryam Govt. Girls High School, Tando Adam</t>
  </si>
  <si>
    <t>designing of School building for Govt. Girls Primary School, Sunjer Khan Junejo</t>
  </si>
  <si>
    <t>Construction of building for Govt. Girls Primary School, Sunjer Khan Junejo</t>
  </si>
  <si>
    <t>1. Provided furniture at Govt. Girls Primary School, Sunjer Khan Junejo
2. Operating RO water filtration plant at Sunjer Khan Junejo</t>
  </si>
  <si>
    <t>Schemes approved by Social Welfare Committee</t>
  </si>
  <si>
    <t>Holding Public hearing awaited.</t>
  </si>
  <si>
    <t>Scheme proposed</t>
  </si>
  <si>
    <t xml:space="preserve">105,000
</t>
  </si>
  <si>
    <t xml:space="preserve">  Construction of School building at Govt .Primary School, Bhiria
</t>
  </si>
  <si>
    <t>Tendering in process</t>
  </si>
  <si>
    <t xml:space="preserve">Construction of Women Vocational &amp; Skill Development Centre at Kotri  
</t>
  </si>
  <si>
    <t xml:space="preserve">Construction &amp; furnishing of Women Vocational &amp; Skill Development Centre at Kotri  
</t>
  </si>
  <si>
    <t>105,000
60,000</t>
  </si>
  <si>
    <t>120,000
10,000</t>
  </si>
  <si>
    <t>Malir</t>
  </si>
  <si>
    <t>35,000
35,000
20,000</t>
  </si>
  <si>
    <t>1 &amp; 2. DC, District Rahim Yar Khan advised to provide revise PC-1
3. DC, RYK advised to implement the scheme.</t>
  </si>
  <si>
    <t>1. Construction of Science Lab. at Govt. Boys High School, Bindor Abbassia
2. Construction of Maternity facility cum Patient Ward at BHU, Bindor Abbassiah
3. Construction of 2 classrooms at Govt. Girls Primary School, Gorhillah</t>
  </si>
  <si>
    <t>1. Construction of Science Lab. at Govt. Boys High School, Bindor Abbassiah
2. Construction of Maternity facility cum Patient Ward at BHU, Bindor Abbassiah
3. Construction of 2 classrooms at Govt. Girls Primary School, Gorhillah</t>
  </si>
  <si>
    <t>Amount Spent Out of Joint A/c
(US $)</t>
  </si>
  <si>
    <t>DC, District Rahim Yar Khan advised to provide revise PC-1 of the schemes.</t>
  </si>
  <si>
    <t xml:space="preserve">Revise list of schemes approved by Social Welfare Committee. </t>
  </si>
  <si>
    <t>DC, Attock to implement the SWC approved schemes.</t>
  </si>
  <si>
    <t>DC, Chakwal advised to implement the scheme.</t>
  </si>
  <si>
    <t>Construction of 2 Rod-kohi  systems &amp; 24 water supply schemes</t>
  </si>
  <si>
    <t>constructed 2 Rod-kohi  systems &amp; 24 water supply schemes.</t>
  </si>
  <si>
    <t>DC, District DI Khan advised to implement the scheme.</t>
  </si>
  <si>
    <t>Amount Spent Out of Joint A/c 
(US $)</t>
  </si>
  <si>
    <t>District wise share 
(US $)</t>
  </si>
  <si>
    <t>Amount 
Spent 
(US $)</t>
  </si>
  <si>
    <t>Amount Deposited (US $)</t>
  </si>
  <si>
    <t>1. In-progress.
2. Completed.</t>
  </si>
  <si>
    <t>1. Work in progress
2. Work in progress
3. Work in progress</t>
  </si>
  <si>
    <t>1. Work in progress
2. Work in progress
3. Work in progress
4. Completed.</t>
  </si>
  <si>
    <t>1. Construction of Labour cum Maternity ward at Civil Hospital, Kalat
2. Construction of 02 Patients Waiting Sheds at Civil Hospital, Kalat
3. Solar powered water supply scheme at Durak, Nichara</t>
  </si>
  <si>
    <t>1. Constructed &amp; furnished Public  Library cum Computer Centre, Kalat
2. Repaired Kalat Club at Kalat.</t>
  </si>
  <si>
    <t>Renovated School building at Govt. Girls High School, Barkhan</t>
  </si>
  <si>
    <t>Amount Transferred to Jt A/c
(US $)</t>
  </si>
  <si>
    <t>Amount Spent Out of Jt. A/c 
(US $)</t>
  </si>
  <si>
    <t>15,000
20,000
20,000
10,000
2,500
5,000</t>
  </si>
  <si>
    <t>40,000
15,000
20,000
20,000
10,000
2,500
5,000</t>
  </si>
  <si>
    <t>DC, District Kalat to provide the PC-1</t>
  </si>
  <si>
    <t xml:space="preserve">25,000
40,000
</t>
  </si>
  <si>
    <t>1. Water supply scheme at village Muneeb, Kalat
2. Construction works at Govt. Girls Higher Sec. School, Kalat
3. Construction of roof slab at Govt. Primary School, Hafizani</t>
  </si>
  <si>
    <t>20,000
10,000
5,000</t>
  </si>
  <si>
    <t>1. Completed.
2. Work in progress
3. Completed
4. Work in progress
5. Work in progress
6. Completed.</t>
  </si>
  <si>
    <t>1. Solar system at Govt. Boys Degree College, Kalat
2. Water supply scheme at village Muneeb, Kalat
3. Construction work at Dawood Model High School, Kalat
4. Construction works at Govt. Girls Higher Sec. School, Kalat
5. Construction of Sanitary at Govt. Girls Middle School, Chatti
6. Construction of roof slab at Govt. Primary School, Hafizani</t>
  </si>
  <si>
    <t>1. Water supply scheme at Morgand
2. Solar system for at Govt. Boys Degree College, Kalat
3. Water supply scheme at village Muneeb, Kalat
4. Construction work at Dawood Model High School, Kalat
5. construction works at Govt. Girls Higher Sec. School, Kalat
6. Construction of Sanitary at Govt. Girls Middle School, Chatti
7. Construction of roof slab at Govt. Primary School, Hafizani</t>
  </si>
  <si>
    <t xml:space="preserve">1. Work in Progress.
2.Completed
</t>
  </si>
  <si>
    <t xml:space="preserve">1. Work in progress.
2. Work in progress
</t>
  </si>
  <si>
    <t>100% completed.</t>
  </si>
  <si>
    <t>1. Work in progress.
2. Work in progress.
3. Pc-1 to be revised in view of public hearing.</t>
  </si>
  <si>
    <t>1. 85% Completed.
2. 95% Completed.
3. PC-1 is being revised by DC, Kharan</t>
  </si>
  <si>
    <t>DC, Kharan to invite bids.</t>
  </si>
  <si>
    <t>1. Completed.
2. Work in progress
3. Work in progress
4. Work in progress</t>
  </si>
  <si>
    <t>1. Construction of 3 classrooms at Govt. Primary School, Goko
2. Water supply scheme Goko.
3. Water supply scheme at Tirranch.
4. Water Supply Scheme at Khabbari.</t>
  </si>
  <si>
    <t>1. Water supply scheme at Goko
2. Water supply scheme at Tirranch
3. Water Supply Scheme at Khabbari</t>
  </si>
  <si>
    <t>Construction of solar powered 4 water supply schemes at Dureji</t>
  </si>
  <si>
    <t>1. Completed.
2. Completed.
3. Work in progress</t>
  </si>
  <si>
    <t>Expiry:
30-Sept-2018</t>
  </si>
  <si>
    <t>1. Water supply schemes at 5 villages of District Washuk
2. Construction of Teaching Staff Hostel for Govt. Boys Model Higher Sec. School, Washuk
3. Construction of family quarter for Lady doctor / LHV at Civil Hospital, Washuk</t>
  </si>
  <si>
    <t>Expiry:
20-Feb.-2020</t>
  </si>
  <si>
    <t>Expiry:
9-Feb.-2019</t>
  </si>
  <si>
    <t>Funds not transferred due to license expiry of block</t>
  </si>
  <si>
    <t>Construction of School building at Govt. High School, Sari, UC Thana Bola Khan</t>
  </si>
  <si>
    <t>Expiry:
20-Feb.-2019</t>
  </si>
  <si>
    <t>1. In-progress.</t>
  </si>
  <si>
    <t xml:space="preserve">120,000
</t>
  </si>
  <si>
    <t>1. School building for Roshan Tara High School, Shahpur Chakar
2. Provision of 100 KVA Genearors (02 no) for Shahdadpur Institute of Medical Sciences</t>
  </si>
  <si>
    <t>300,000***</t>
  </si>
  <si>
    <t>*** Revised social welfare obligation because forecasted Production during the period expected to be between 10,000-50,000 BOE / day</t>
  </si>
  <si>
    <t>1. School building for Roshan Tara High School, Shahpur Chakar
2. Provision of 100 KVA Genearors for SIMS</t>
  </si>
  <si>
    <t>1. In-progress
2. In-progress</t>
  </si>
  <si>
    <t xml:space="preserve">Grant:
10-Feb.-2015 </t>
  </si>
  <si>
    <t>Expiry:
1-Mar.-2024</t>
  </si>
  <si>
    <t>Public hearing awaited.</t>
  </si>
  <si>
    <t>Amount-Over Spent / 
Under Spent
(US $)</t>
  </si>
  <si>
    <t>Expiry:
28-Apr.-2020</t>
  </si>
  <si>
    <t>Construction of Thalassemia Diagnostic, Preventation &amp; Research Center, Badin</t>
  </si>
  <si>
    <t>Water supply scheme at village Bahdi Khan</t>
  </si>
  <si>
    <t>1. Completed
2. Scheme approved.</t>
  </si>
  <si>
    <t>Amount 
Over spent / 
Under spent
(US $)</t>
  </si>
  <si>
    <t>Schemes proposed</t>
  </si>
  <si>
    <t>Construction of Solar powered water supply schemes at village Shafi Samoo and Hashim Samoo at taluka Khipro</t>
  </si>
  <si>
    <t>Construction of Solar powered Water supply schemes at Ranahu &amp; Rablau at Taluka Khipro</t>
  </si>
  <si>
    <t>Scheme approved for implementation.</t>
  </si>
  <si>
    <t>Proposed schemes endorsed by the MNA</t>
  </si>
  <si>
    <t>** The applicable social welfare obligation is US $ 37,500 since the Production is between 0-2,000 BOE / Day</t>
  </si>
  <si>
    <t>20,000*
37,500**</t>
  </si>
  <si>
    <t>Operated by Tullow Pak. upto 
28-02-2010</t>
  </si>
  <si>
    <r>
      <t xml:space="preserve">From </t>
    </r>
    <r>
      <rPr>
        <b/>
        <sz val="10"/>
        <rFont val="Arial Narrow"/>
        <family val="2"/>
      </rPr>
      <t>March 01, 2009</t>
    </r>
    <r>
      <rPr>
        <sz val="10"/>
        <rFont val="Arial Narrow"/>
        <family val="2"/>
      </rPr>
      <t xml:space="preserve">
(Operatorship transferred to PPL)</t>
    </r>
    <r>
      <rPr>
        <sz val="8"/>
        <rFont val="Arial Narrow"/>
        <family val="2"/>
      </rPr>
      <t xml:space="preserve">
</t>
    </r>
    <r>
      <rPr>
        <b/>
        <sz val="11"/>
        <rFont val="Arial Narrow"/>
        <family val="2"/>
      </rPr>
      <t>Expiry: 
18-Nov.-2024</t>
    </r>
  </si>
  <si>
    <t>Scheme completed at Asghar Khan Chachar.</t>
  </si>
  <si>
    <t>Reason for 
Un-discharged Obligation</t>
  </si>
  <si>
    <t>45,000
10,000
60,000
22,000</t>
  </si>
  <si>
    <t>45,000
10,000
60,000</t>
  </si>
  <si>
    <t xml:space="preserve">1. Construction of Labour cum Maternity ward at Civil Hospital, Kalat
2. Construction of 02 Patients waiting sheds at Civil Hospital, Kalat
3. Solar powered water supply scheme at Durak, Nichara
4. Support of Kalat Club, establishment of Badminton court </t>
  </si>
  <si>
    <t>Shahdadpur D&amp;PL 
&amp; 
Shahdadpur West D&amp;PL</t>
  </si>
  <si>
    <t>** Revised social welfare obligation because cumulative production of D&amp;PLs during the period falls between 5,000-10,000 BOE / Day.</t>
  </si>
  <si>
    <t>Expiry:
21-Mar.-2020</t>
  </si>
  <si>
    <t xml:space="preserve">Grant:
25-Jan.-2016
Expiry:
24-Jan.-2029 </t>
  </si>
  <si>
    <t xml:space="preserve">Grant:
30-Dec.-2015
Expiry:
29-Dec.-2028 </t>
  </si>
  <si>
    <t xml:space="preserve">Expiry:
31-Dec.-2019
</t>
  </si>
  <si>
    <t>Expiry:
31-Dec-2018
(continue)</t>
  </si>
  <si>
    <t>Establishment of Computer laboratory at Govt. Girls Degree College, Khuzdar</t>
  </si>
  <si>
    <t>Construction of Trauma Centre at Khuzdar</t>
  </si>
  <si>
    <t>In-Progress
Completed</t>
  </si>
  <si>
    <t xml:space="preserve">1. Construction of academic block at Govt. Boys High School, Karkh
2. Construction of 2 classrooms at Govt. Girls Primary School, Jhalaro Karkh
</t>
  </si>
  <si>
    <t xml:space="preserve">Construction of 2 classrooms at Govt. Girls Primary School, Jhalaro Karkh
</t>
  </si>
  <si>
    <t>Establishment of Computer Laboratory at Govt. Girls Degree College, Khuzdar</t>
  </si>
  <si>
    <t>Constructed Patient Wards at District HQ Hospital, Khuzdar</t>
  </si>
  <si>
    <t>Provided ward and hospital equipment for Patient Wards at District HQ Hospital, Khuzdar</t>
  </si>
  <si>
    <t>Construction of 4 classrooms at Govt. Girls  Elementary School, Ishani</t>
  </si>
  <si>
    <t>E = A-B-C</t>
  </si>
  <si>
    <t>Scheme approved.</t>
  </si>
  <si>
    <t>Completed &amp; handed-over.</t>
  </si>
  <si>
    <t>04-Jun-2010</t>
  </si>
  <si>
    <t>Relinquish
Date</t>
  </si>
  <si>
    <t>Expiry:
16-Feb.-2019</t>
  </si>
  <si>
    <t>Chachar D&amp;PL 
(Kandhkot East)</t>
  </si>
  <si>
    <t>1.Construction &amp; furnishing of 3 classrooms at Govt Boys Degree College, Barkhan
2.Construction &amp; furnishing of 4 classrooms at FC Public High School, Barkhan</t>
  </si>
  <si>
    <t>1. work in progress.
2. Work in progress.</t>
  </si>
  <si>
    <t>1. Completed.
2. 90% completed.</t>
  </si>
  <si>
    <t>Water bore drilled at Goth Taj Mohammad</t>
  </si>
  <si>
    <t>Completed water supply scheme at Abdullah Gorani Goth</t>
  </si>
  <si>
    <t>70,000
140,000</t>
  </si>
  <si>
    <t>Approved in Public hearing. DC, Dist. Chakwal advised to implement the scheme</t>
  </si>
  <si>
    <t>DC, Dist. Chakwal advised to implement the scheme</t>
  </si>
  <si>
    <t>Dis-interest of DC Office, Chakwal to implement the scheme.</t>
  </si>
  <si>
    <t>Dis-interest of DC Office, Rahim Yar Khan to implement the schemes.</t>
  </si>
  <si>
    <t>Work awarded.</t>
  </si>
  <si>
    <t>Work awarded but work suspended due to tribal dispute.</t>
  </si>
  <si>
    <r>
      <t xml:space="preserve">Expiry:
15-Nov.-2016
</t>
    </r>
    <r>
      <rPr>
        <b/>
        <sz val="10"/>
        <color rgb="FFFF0000"/>
        <rFont val="Arial Narrow"/>
        <family val="2"/>
      </rPr>
      <t>(Relinquished)</t>
    </r>
  </si>
  <si>
    <t>Work suspended on 5 water supply schemes by DC, District Washuk.</t>
  </si>
  <si>
    <t>95% work completed.</t>
  </si>
  <si>
    <t xml:space="preserve">1. Work in progress.
2. Work awarded.
</t>
  </si>
  <si>
    <t xml:space="preserve">85,000
20,000
</t>
  </si>
  <si>
    <t>1. Construction of Multi-purpose Hall cum Auditorium at Govt. Boys Model Higher Sec. School, Washuk
2. Construction  of 6 classrooms at Govt. Girls Elementary School, Washuk</t>
  </si>
  <si>
    <t>1. Construction of Multi-purpose Hall cum Auditorium at Govt. Boys Model Higher Sec. School (GBMHSS), Washuk
2. Purchase of furniture to Govt. Girls Elementary School, Washuk and Govt. Boys Model Higher Sec. School, Washuk</t>
  </si>
  <si>
    <t>65,000
100,000
35,000</t>
  </si>
  <si>
    <t xml:space="preserve">65,000
100,000
35,000
</t>
  </si>
  <si>
    <t>1. Water supply schemes at 5 villages at District Washuk.
2. Construction of Teaching Staff Hostel for Govt. Higher Sec.School, Washuk
3. Construction of staff quarter for Lady doctor / LHV at Civil Hospital, Washuk</t>
  </si>
  <si>
    <t xml:space="preserve">Completed
Completed
Completed
In-Progress
</t>
  </si>
  <si>
    <t xml:space="preserve">50,300
62,000
15,800
20,000
</t>
  </si>
  <si>
    <t xml:space="preserve">In-progress
In-progress
In-progress
</t>
  </si>
  <si>
    <t xml:space="preserve">50,300
62,000
15,800
</t>
  </si>
  <si>
    <t>Provision of furniture to Govt. Girls Inter College Kharan, Govt. Girls High School-Azizabad &amp; Govt. Girls Primary School-Babo Mohallah</t>
  </si>
  <si>
    <t>Kharan Souht (EL)                       2763-4</t>
  </si>
  <si>
    <t>Grant: 
21-Mar.-2014</t>
  </si>
  <si>
    <t>Operated by OGDCL upto 
20-08-2017</t>
  </si>
  <si>
    <r>
      <t xml:space="preserve">From </t>
    </r>
    <r>
      <rPr>
        <b/>
        <sz val="10"/>
        <rFont val="Arial Narrow"/>
        <family val="2"/>
      </rPr>
      <t xml:space="preserve">Aug. 21 2017, </t>
    </r>
    <r>
      <rPr>
        <sz val="10"/>
        <rFont val="Arial Narrow"/>
        <family val="2"/>
      </rPr>
      <t>Operatorship transferred to PPL</t>
    </r>
  </si>
  <si>
    <t>2763-4 (Kharan South)</t>
  </si>
  <si>
    <t>Year wise Obligation Position on Social Welfare Schemes Since Inception to 31 December 2019</t>
  </si>
  <si>
    <t>Expiry:
8-Dec.-2020</t>
  </si>
  <si>
    <t>Expiry:
20-Jan.-2020</t>
  </si>
  <si>
    <t>Construction of multi-purpose Hall cum Auditorium at Govt. Boys Model Higher Sec. School, Washuk</t>
  </si>
  <si>
    <t>1. Construction of Teaching Staff cum Youth Hostel for Govt. Boys Model Higher Secondary School, Washuk
2. Construction of staff quarter for Lady doctor / LHV at Civil Hospital, Washuk
3. Water supply schemes at 5 villages at District Washuk.</t>
  </si>
  <si>
    <t>100,000
30,000
65,000
100,000</t>
  </si>
  <si>
    <t>95,000
30,000
60,000</t>
  </si>
  <si>
    <t>100,000
30,000
60,000
100,000</t>
  </si>
  <si>
    <t>1. Work in-progress.
2. Work  in progress.
3. Work in progress.</t>
  </si>
  <si>
    <t>1. Construction of Teaching Staff Hostel for Govt. Boys Model Higher Secondary School, Washuk
2. Construction of staff quarter for Lady doctor / LHV at Civil Hospital, Washuk
3. Water supply schemes at 5 villages at District Washuk.
4. Installation of 60 KW solar system at DHQ Hospital, Washuk</t>
  </si>
  <si>
    <r>
      <t xml:space="preserve">1. Work in-progress.
2. Work in-progress.
</t>
    </r>
    <r>
      <rPr>
        <sz val="8"/>
        <rFont val="Arial Narrow"/>
        <family val="2"/>
      </rPr>
      <t xml:space="preserve">
</t>
    </r>
    <r>
      <rPr>
        <sz val="10"/>
        <rFont val="Arial Narrow"/>
        <family val="2"/>
      </rPr>
      <t xml:space="preserve">3. Work suspended.
4. Completed.
</t>
    </r>
  </si>
  <si>
    <r>
      <t>1. Work under award.
2. Work under award.</t>
    </r>
    <r>
      <rPr>
        <sz val="8"/>
        <rFont val="Arial Narrow"/>
        <family val="2"/>
      </rPr>
      <t xml:space="preserve">
</t>
    </r>
    <r>
      <rPr>
        <sz val="10"/>
        <rFont val="Arial Narrow"/>
        <family val="2"/>
      </rPr>
      <t>3. Work suspended.
4. Approved by Social Welfare Committee (SWC).</t>
    </r>
  </si>
  <si>
    <t>1. Work In-progress
2. DC Office advised to implement scheme.
3. DC Office advised to implement scheme.</t>
  </si>
  <si>
    <t>1. Construction of Multi-purpose Hall cum Auditorium at Govt. Boys Model Higher Sec. School (GBMHSS), Washuk
2. Purchase of School furniture to Govt. Girls Elementary School, Washuk &amp; Govt. Boys Model Higher Sec. School, Washuk</t>
  </si>
  <si>
    <t xml:space="preserve">1. Work in progress.
2. Work completed.
</t>
  </si>
  <si>
    <t>Expiry:
27-Feb.-2020</t>
  </si>
  <si>
    <t xml:space="preserve">Expiry:
20-Jan.-2020
</t>
  </si>
  <si>
    <t>Expiry:
15-Feb.-2020</t>
  </si>
  <si>
    <t>Expiry:
09-Feb.-2020</t>
  </si>
  <si>
    <t xml:space="preserve">1.School building for Roshan Tara High School, Shahpur Chakar
2. Ambulance to </t>
  </si>
  <si>
    <r>
      <t xml:space="preserve">Expiry:
27-Aug-2018
</t>
    </r>
    <r>
      <rPr>
        <b/>
        <sz val="9"/>
        <color rgb="FFFF0000"/>
        <rFont val="Arial Narrow"/>
        <family val="2"/>
      </rPr>
      <t>(Applied for Relinquish-ment)</t>
    </r>
  </si>
  <si>
    <t>Expiry:
31-Dec.-2019</t>
  </si>
  <si>
    <t>Expiry:
3-Oct.-2019</t>
  </si>
  <si>
    <t>Expiry:
9-Feb.-2020</t>
  </si>
  <si>
    <t>03-Oct-2019</t>
  </si>
  <si>
    <t>Dhok Sultan (EL)                      No. 
3371-15</t>
  </si>
  <si>
    <t>1.Construction of 2 classrooms at 8 Government schools of tehsil Jand, District Attock
2. Construction of 4 classrooms at GGES, Dakhnir</t>
  </si>
  <si>
    <t>175000
35,000</t>
  </si>
  <si>
    <t>1. Construction of Patient Ward at B.H.U. Dakhnir
2. Water supply scheme at Dakhnir
3. Construction of 4 classrooms at GGES School, Dakhnir</t>
  </si>
  <si>
    <t>70,000
90,000
35,000</t>
  </si>
  <si>
    <t>1. Construction of 2 classrooms at 8 Government schools of tehsil Jand, District Attock
2. Construction of 4 classrooms at GGES, Dakhnir</t>
  </si>
  <si>
    <t>Expiry:
20-Nov.-2019</t>
  </si>
  <si>
    <t>Up-to 31 December 2019</t>
  </si>
  <si>
    <t>Status of Amount Deposited in respect of Social Welfare Obligations in District Kharan, Chaghi &amp; Nushki since 2014 to date</t>
  </si>
  <si>
    <t>Pakistan Petroleum Limited (PPL)</t>
  </si>
  <si>
    <t>Oil &amp; Gas Development Company (OGDCL)</t>
  </si>
  <si>
    <t>Shahana</t>
  </si>
  <si>
    <t>Plantak</t>
  </si>
  <si>
    <t>Kharan-3</t>
  </si>
  <si>
    <t>South Kharan</t>
  </si>
  <si>
    <t>Rakhshan</t>
  </si>
  <si>
    <t>Bostan</t>
  </si>
  <si>
    <t>Nushki</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</si>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</sst>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409]d\-mmm\-yy;@"/>
  </numFmts>
  <fonts count="32" x14ac:knownFonts="1">
    <font>
      <sz val="10"/>
      <name val="Arial"/>
    </font>
    <font>
      <sz val="11"/>
      <color theme="1"/>
      <name val="Calibri"/>
      <family val="2"/>
      <scheme val="minor"/>
    </font>
    <font>
      <sz val="10"/>
      <name val="Arial"/>
      <family val="2"/>
    </font>
    <font>
      <b/>
      <sz val="20"/>
      <name val="Arial Narrow"/>
      <family val="2"/>
    </font>
    <font>
      <sz val="10"/>
      <name val="Arial Narrow"/>
      <family val="2"/>
    </font>
    <font>
      <b/>
      <sz val="12"/>
      <name val="Arial Narrow"/>
      <family val="2"/>
    </font>
    <font>
      <b/>
      <sz val="10"/>
      <name val="Arial Narrow"/>
      <family val="2"/>
    </font>
    <font>
      <sz val="12"/>
      <name val="Arial Narrow"/>
      <family val="2"/>
    </font>
    <font>
      <sz val="11"/>
      <name val="Arial Narrow"/>
      <family val="2"/>
    </font>
    <font>
      <b/>
      <sz val="11"/>
      <name val="Arial Narrow"/>
      <family val="2"/>
    </font>
    <font>
      <sz val="9"/>
      <name val="Arial Narrow"/>
      <family val="2"/>
    </font>
    <font>
      <sz val="8"/>
      <name val="Arial Narrow"/>
      <family val="2"/>
    </font>
    <font>
      <b/>
      <sz val="9"/>
      <name val="Arial Narrow"/>
      <family val="2"/>
    </font>
    <font>
      <sz val="7"/>
      <name val="Arial Narrow"/>
      <family val="2"/>
    </font>
    <font>
      <b/>
      <sz val="16"/>
      <name val="Arial Narrow"/>
      <family val="2"/>
    </font>
    <font>
      <b/>
      <sz val="8"/>
      <name val="Arial Narrow"/>
      <family val="2"/>
    </font>
    <font>
      <sz val="10.5"/>
      <name val="Arial Narrow"/>
      <family val="2"/>
    </font>
    <font>
      <b/>
      <sz val="12"/>
      <name val="Arial"/>
      <family val="2"/>
    </font>
    <font>
      <b/>
      <sz val="11"/>
      <name val="Arial"/>
      <family val="2"/>
    </font>
    <font>
      <sz val="11"/>
      <name val="Arial"/>
      <family val="2"/>
    </font>
    <font>
      <sz val="12"/>
      <name val="Arial"/>
      <family val="2"/>
    </font>
    <font>
      <sz val="9"/>
      <name val="Arial"/>
      <family val="2"/>
    </font>
    <font>
      <b/>
      <sz val="14"/>
      <name val="Arial Narrow"/>
      <family val="2"/>
    </font>
    <font>
      <b/>
      <sz val="18"/>
      <name val="Arial Narrow"/>
      <family val="2"/>
    </font>
    <font>
      <sz val="8"/>
      <name val="Arial"/>
      <family val="2"/>
    </font>
    <font>
      <b/>
      <sz val="14"/>
      <name val="Arial"/>
      <family val="2"/>
    </font>
    <font>
      <i/>
      <sz val="10"/>
      <name val="Arial Narrow"/>
      <family val="2"/>
    </font>
    <font>
      <b/>
      <sz val="11"/>
      <color theme="1"/>
      <name val="Arial"/>
      <family val="2"/>
    </font>
    <font>
      <i/>
      <sz val="8"/>
      <name val="Arial Narrow"/>
      <family val="2"/>
    </font>
    <font>
      <sz val="10"/>
      <color theme="1"/>
      <name val="Arial Narrow"/>
      <family val="2"/>
    </font>
    <font>
      <b/>
      <sz val="10"/>
      <color rgb="FFFF0000"/>
      <name val="Arial Narrow"/>
      <family val="2"/>
    </font>
    <font>
      <b/>
      <sz val="9"/>
      <color rgb="FFFF0000"/>
      <name val="Arial Narrow"/>
      <family val="2"/>
    </font>
  </fonts>
  <fills count="3">
    <fill>
      <patternFill patternType="none"/>
    </fill>
    <fill>
      <patternFill patternType="gray125"/>
    </fill>
    <fill>
      <patternFill patternType="solid">
        <fgColor rgb="FFFFFF00"/>
        <bgColor indexed="64"/>
      </patternFill>
    </fill>
  </fills>
  <borders count="99">
    <border>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hair">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518">
    <xf numFmtId="0" fontId="0" fillId="0" borderId="0" xfId="0"/>
    <xf numFmtId="0" fontId="7" fillId="0" borderId="20" xfId="0" applyFont="1" applyBorder="1" applyAlignment="1">
      <alignment horizontal="center" vertical="center"/>
    </xf>
    <xf numFmtId="0" fontId="6" fillId="0" borderId="14" xfId="0" applyFont="1" applyBorder="1" applyAlignment="1">
      <alignment horizontal="center" vertical="center" wrapText="1"/>
    </xf>
    <xf numFmtId="0" fontId="7" fillId="0" borderId="20" xfId="0" applyFont="1" applyBorder="1" applyAlignment="1">
      <alignment horizontal="center" vertical="center" wrapText="1"/>
    </xf>
    <xf numFmtId="15" fontId="4" fillId="0" borderId="2" xfId="0" applyNumberFormat="1" applyFont="1" applyBorder="1" applyAlignment="1">
      <alignment horizontal="center" vertical="center" wrapText="1"/>
    </xf>
    <xf numFmtId="164" fontId="8" fillId="0" borderId="1" xfId="1" applyNumberFormat="1" applyFont="1" applyFill="1" applyBorder="1" applyAlignment="1">
      <alignment horizontal="center" vertical="top"/>
    </xf>
    <xf numFmtId="0" fontId="4" fillId="0" borderId="0" xfId="0" applyFont="1" applyBorder="1" applyAlignment="1"/>
    <xf numFmtId="0" fontId="6" fillId="0" borderId="0" xfId="0" applyFont="1" applyBorder="1" applyAlignment="1">
      <alignment horizontal="center" vertical="center" wrapText="1"/>
    </xf>
    <xf numFmtId="0" fontId="4" fillId="0" borderId="0" xfId="0" applyFont="1"/>
    <xf numFmtId="0" fontId="8" fillId="0" borderId="19" xfId="0" applyFont="1" applyBorder="1" applyAlignment="1">
      <alignment horizontal="center" vertical="center"/>
    </xf>
    <xf numFmtId="3" fontId="4" fillId="0" borderId="5" xfId="1" applyNumberFormat="1" applyFont="1" applyBorder="1" applyAlignment="1">
      <alignment horizontal="left" vertical="center"/>
    </xf>
    <xf numFmtId="164" fontId="8" fillId="0" borderId="3" xfId="1" applyNumberFormat="1" applyFont="1" applyFill="1" applyBorder="1" applyAlignment="1">
      <alignment horizontal="center" vertical="top"/>
    </xf>
    <xf numFmtId="0" fontId="4" fillId="0" borderId="6" xfId="0" applyFont="1" applyBorder="1"/>
    <xf numFmtId="0" fontId="4" fillId="0" borderId="5" xfId="0" applyFont="1" applyBorder="1"/>
    <xf numFmtId="3" fontId="6" fillId="0" borderId="1" xfId="0" applyNumberFormat="1" applyFont="1" applyBorder="1" applyAlignment="1">
      <alignment horizontal="center" vertical="center" wrapText="1"/>
    </xf>
    <xf numFmtId="3" fontId="0" fillId="0" borderId="0" xfId="0" applyNumberFormat="1" applyAlignment="1">
      <alignment horizontal="center" vertical="center"/>
    </xf>
    <xf numFmtId="0" fontId="6" fillId="0" borderId="22" xfId="0" applyFont="1" applyBorder="1" applyAlignment="1">
      <alignment vertical="center" wrapText="1"/>
    </xf>
    <xf numFmtId="164" fontId="8" fillId="0" borderId="15" xfId="1" applyNumberFormat="1" applyFont="1" applyFill="1" applyBorder="1" applyAlignment="1">
      <alignment vertical="top" wrapText="1"/>
    </xf>
    <xf numFmtId="164" fontId="8" fillId="0" borderId="17" xfId="1" applyNumberFormat="1" applyFont="1" applyFill="1" applyBorder="1" applyAlignment="1">
      <alignment vertical="top" wrapText="1"/>
    </xf>
    <xf numFmtId="164" fontId="8" fillId="0" borderId="30" xfId="1" applyNumberFormat="1" applyFont="1" applyFill="1" applyBorder="1" applyAlignment="1">
      <alignment vertical="top" wrapText="1"/>
    </xf>
    <xf numFmtId="3" fontId="4" fillId="0" borderId="20" xfId="1" applyNumberFormat="1" applyFont="1" applyBorder="1" applyAlignment="1">
      <alignment horizontal="left" vertical="center" wrapText="1"/>
    </xf>
    <xf numFmtId="3" fontId="4" fillId="0" borderId="20" xfId="1" applyNumberFormat="1" applyFont="1" applyBorder="1" applyAlignment="1">
      <alignment horizontal="left" vertical="center"/>
    </xf>
    <xf numFmtId="164" fontId="8" fillId="0" borderId="21" xfId="1" applyNumberFormat="1" applyFont="1" applyFill="1" applyBorder="1" applyAlignment="1">
      <alignment horizontal="center" vertical="top"/>
    </xf>
    <xf numFmtId="0" fontId="8" fillId="0" borderId="18" xfId="0" applyFont="1" applyFill="1" applyBorder="1" applyAlignment="1">
      <alignment vertical="center"/>
    </xf>
    <xf numFmtId="0" fontId="8" fillId="0" borderId="29" xfId="0" applyFont="1" applyFill="1" applyBorder="1" applyAlignment="1">
      <alignment vertical="center"/>
    </xf>
    <xf numFmtId="0" fontId="8" fillId="0" borderId="28" xfId="0" applyFont="1" applyFill="1" applyBorder="1" applyAlignment="1">
      <alignment vertical="top"/>
    </xf>
    <xf numFmtId="0" fontId="4" fillId="0" borderId="19" xfId="0" applyFont="1" applyBorder="1"/>
    <xf numFmtId="164" fontId="8" fillId="0" borderId="18" xfId="1" applyNumberFormat="1" applyFont="1" applyFill="1" applyBorder="1" applyAlignment="1">
      <alignment vertical="top" wrapText="1"/>
    </xf>
    <xf numFmtId="164" fontId="8" fillId="0" borderId="29" xfId="1" applyNumberFormat="1" applyFont="1" applyFill="1" applyBorder="1" applyAlignment="1">
      <alignment vertical="top" wrapText="1"/>
    </xf>
    <xf numFmtId="164" fontId="8" fillId="0" borderId="28" xfId="1" applyNumberFormat="1" applyFont="1" applyFill="1" applyBorder="1" applyAlignment="1">
      <alignment vertical="top" wrapText="1"/>
    </xf>
    <xf numFmtId="0" fontId="4" fillId="0" borderId="20" xfId="0" applyFont="1" applyBorder="1"/>
    <xf numFmtId="0" fontId="6" fillId="0" borderId="0" xfId="0" applyFont="1" applyBorder="1" applyAlignment="1">
      <alignment wrapText="1"/>
    </xf>
    <xf numFmtId="3" fontId="6" fillId="0" borderId="0" xfId="0" applyNumberFormat="1" applyFont="1" applyBorder="1" applyAlignment="1">
      <alignment horizontal="center" vertical="center" wrapText="1"/>
    </xf>
    <xf numFmtId="0" fontId="7" fillId="0" borderId="12" xfId="0" applyFont="1" applyBorder="1" applyAlignment="1">
      <alignment vertical="top"/>
    </xf>
    <xf numFmtId="164" fontId="8" fillId="0" borderId="12" xfId="1" applyNumberFormat="1" applyFont="1" applyBorder="1" applyAlignment="1">
      <alignment vertical="top"/>
    </xf>
    <xf numFmtId="164" fontId="8" fillId="0" borderId="33" xfId="1" applyNumberFormat="1" applyFont="1" applyBorder="1" applyAlignment="1">
      <alignment vertical="top"/>
    </xf>
    <xf numFmtId="164" fontId="8" fillId="0" borderId="34" xfId="1" applyNumberFormat="1" applyFont="1" applyBorder="1" applyAlignment="1">
      <alignment vertical="top"/>
    </xf>
    <xf numFmtId="164" fontId="8" fillId="0" borderId="35" xfId="1" applyNumberFormat="1" applyFont="1" applyBorder="1" applyAlignment="1">
      <alignment vertical="top"/>
    </xf>
    <xf numFmtId="3" fontId="9" fillId="0" borderId="13" xfId="1" applyNumberFormat="1" applyFont="1" applyFill="1" applyBorder="1" applyAlignment="1">
      <alignment horizontal="center" vertical="center" wrapText="1"/>
    </xf>
    <xf numFmtId="164" fontId="9" fillId="0" borderId="33" xfId="1" applyNumberFormat="1" applyFont="1" applyFill="1" applyBorder="1" applyAlignment="1">
      <alignment horizontal="left" vertical="top" wrapText="1"/>
    </xf>
    <xf numFmtId="164" fontId="9" fillId="0" borderId="31" xfId="1" applyNumberFormat="1" applyFont="1" applyFill="1" applyBorder="1" applyAlignment="1">
      <alignment horizontal="left" vertical="top" wrapText="1"/>
    </xf>
    <xf numFmtId="164" fontId="9" fillId="0" borderId="32" xfId="1" applyNumberFormat="1" applyFont="1" applyFill="1" applyBorder="1" applyAlignment="1">
      <alignment horizontal="left" vertical="top" wrapText="1"/>
    </xf>
    <xf numFmtId="164" fontId="4" fillId="0" borderId="35" xfId="0" applyNumberFormat="1" applyFont="1" applyBorder="1"/>
    <xf numFmtId="0" fontId="6" fillId="0" borderId="28" xfId="0" applyFont="1" applyBorder="1" applyAlignment="1">
      <alignment horizontal="center" vertical="center" wrapText="1"/>
    </xf>
    <xf numFmtId="0" fontId="10" fillId="0" borderId="18" xfId="0" applyFont="1" applyFill="1" applyBorder="1" applyAlignment="1">
      <alignment vertical="center" wrapText="1"/>
    </xf>
    <xf numFmtId="0" fontId="10" fillId="0" borderId="29" xfId="0" applyFont="1" applyFill="1" applyBorder="1" applyAlignment="1">
      <alignment vertical="center"/>
    </xf>
    <xf numFmtId="3" fontId="4" fillId="0" borderId="28" xfId="0" applyNumberFormat="1" applyFont="1" applyFill="1" applyBorder="1" applyAlignment="1">
      <alignment horizontal="center" vertical="center"/>
    </xf>
    <xf numFmtId="0" fontId="8" fillId="0" borderId="20" xfId="0" applyFont="1" applyBorder="1" applyAlignment="1">
      <alignment horizontal="center" vertical="center"/>
    </xf>
    <xf numFmtId="0" fontId="5" fillId="0" borderId="2" xfId="0" applyFont="1" applyBorder="1" applyAlignment="1">
      <alignment vertical="top" wrapText="1"/>
    </xf>
    <xf numFmtId="0" fontId="5" fillId="0" borderId="12" xfId="0" applyFont="1" applyBorder="1" applyAlignment="1">
      <alignment vertical="top" wrapText="1"/>
    </xf>
    <xf numFmtId="0" fontId="4" fillId="0" borderId="12" xfId="0" applyFont="1" applyBorder="1"/>
    <xf numFmtId="37" fontId="10" fillId="0" borderId="18" xfId="1" applyNumberFormat="1" applyFont="1" applyFill="1" applyBorder="1" applyAlignment="1">
      <alignment vertical="top" wrapText="1"/>
    </xf>
    <xf numFmtId="164" fontId="10" fillId="0" borderId="29" xfId="1" applyNumberFormat="1" applyFont="1" applyFill="1" applyBorder="1" applyAlignment="1">
      <alignment vertical="top" wrapText="1"/>
    </xf>
    <xf numFmtId="37" fontId="8" fillId="0" borderId="28" xfId="1" applyNumberFormat="1" applyFont="1" applyFill="1" applyBorder="1" applyAlignment="1">
      <alignment horizontal="center" vertical="center" wrapText="1"/>
    </xf>
    <xf numFmtId="0" fontId="4" fillId="0" borderId="24" xfId="1" applyNumberFormat="1" applyFont="1" applyBorder="1" applyAlignment="1">
      <alignment horizontal="center" vertical="center"/>
    </xf>
    <xf numFmtId="0" fontId="4" fillId="0" borderId="21" xfId="1" applyNumberFormat="1"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wrapText="1"/>
    </xf>
    <xf numFmtId="15" fontId="4" fillId="0" borderId="2" xfId="0" applyNumberFormat="1" applyFont="1" applyBorder="1" applyAlignment="1">
      <alignment vertical="center" wrapText="1"/>
    </xf>
    <xf numFmtId="0" fontId="5" fillId="0" borderId="5" xfId="0" applyFont="1" applyBorder="1" applyAlignment="1">
      <alignment vertical="top" wrapText="1"/>
    </xf>
    <xf numFmtId="15" fontId="4" fillId="0" borderId="5" xfId="0" applyNumberFormat="1" applyFont="1" applyBorder="1" applyAlignment="1">
      <alignment vertical="center" wrapText="1"/>
    </xf>
    <xf numFmtId="37" fontId="5" fillId="0" borderId="13" xfId="1" applyNumberFormat="1" applyFont="1" applyFill="1" applyBorder="1" applyAlignment="1">
      <alignment horizontal="center" vertical="center" wrapText="1"/>
    </xf>
    <xf numFmtId="37" fontId="9" fillId="0" borderId="12" xfId="1" applyNumberFormat="1" applyFont="1" applyFill="1" applyBorder="1" applyAlignment="1">
      <alignment horizontal="center" vertical="center"/>
    </xf>
    <xf numFmtId="164" fontId="9" fillId="0" borderId="33" xfId="1" applyNumberFormat="1" applyFont="1" applyFill="1" applyBorder="1" applyAlignment="1">
      <alignment horizontal="left" vertical="center" wrapText="1"/>
    </xf>
    <xf numFmtId="164" fontId="9" fillId="0" borderId="31" xfId="1" applyNumberFormat="1" applyFont="1" applyFill="1" applyBorder="1" applyAlignment="1">
      <alignment horizontal="left" vertical="center" wrapText="1"/>
    </xf>
    <xf numFmtId="164" fontId="9" fillId="0" borderId="32" xfId="1" applyNumberFormat="1" applyFont="1" applyFill="1" applyBorder="1" applyAlignment="1">
      <alignment horizontal="left" vertical="center" wrapText="1"/>
    </xf>
    <xf numFmtId="164" fontId="9" fillId="0" borderId="36" xfId="1" applyNumberFormat="1" applyFont="1" applyBorder="1" applyAlignment="1">
      <alignment horizontal="center" vertical="center"/>
    </xf>
    <xf numFmtId="3" fontId="4" fillId="0" borderId="28" xfId="0" applyNumberFormat="1" applyFont="1" applyFill="1" applyBorder="1" applyAlignment="1">
      <alignment horizontal="center" vertical="top"/>
    </xf>
    <xf numFmtId="0" fontId="6" fillId="0" borderId="11" xfId="0" applyFont="1" applyBorder="1" applyAlignment="1">
      <alignment horizontal="center" vertical="center" wrapText="1"/>
    </xf>
    <xf numFmtId="15" fontId="4" fillId="0" borderId="2" xfId="0" applyNumberFormat="1" applyFont="1" applyBorder="1" applyAlignment="1">
      <alignment horizontal="left" vertical="center" wrapText="1"/>
    </xf>
    <xf numFmtId="164" fontId="8" fillId="0" borderId="29" xfId="1" applyNumberFormat="1" applyFont="1" applyFill="1" applyBorder="1" applyAlignment="1">
      <alignment horizontal="center" vertical="top"/>
    </xf>
    <xf numFmtId="164" fontId="4" fillId="0" borderId="29" xfId="0" applyNumberFormat="1" applyFont="1" applyBorder="1"/>
    <xf numFmtId="0" fontId="6" fillId="0" borderId="11" xfId="0" applyFont="1" applyBorder="1" applyAlignment="1">
      <alignment horizontal="center" vertical="center" wrapText="1"/>
    </xf>
    <xf numFmtId="0" fontId="12" fillId="0" borderId="29" xfId="0" applyFont="1" applyBorder="1" applyAlignment="1">
      <alignment horizontal="center" vertical="center" wrapText="1"/>
    </xf>
    <xf numFmtId="0" fontId="4" fillId="0" borderId="0" xfId="0" applyFont="1" applyBorder="1" applyAlignment="1">
      <alignment horizontal="center" vertical="center"/>
    </xf>
    <xf numFmtId="3" fontId="4" fillId="0" borderId="29" xfId="1" applyNumberFormat="1" applyFont="1" applyBorder="1" applyAlignment="1">
      <alignment horizontal="left" vertical="center" wrapText="1"/>
    </xf>
    <xf numFmtId="3" fontId="4" fillId="0" borderId="29" xfId="1" applyNumberFormat="1" applyFont="1" applyBorder="1" applyAlignment="1">
      <alignment horizontal="left" vertical="center"/>
    </xf>
    <xf numFmtId="164" fontId="4" fillId="0" borderId="29" xfId="1" applyNumberFormat="1" applyFont="1" applyFill="1" applyBorder="1" applyAlignment="1">
      <alignment horizontal="center" vertical="center"/>
    </xf>
    <xf numFmtId="3" fontId="4" fillId="0" borderId="29" xfId="0" applyNumberFormat="1" applyFont="1" applyBorder="1" applyAlignment="1">
      <alignment horizontal="center" vertical="center"/>
    </xf>
    <xf numFmtId="164" fontId="4" fillId="0" borderId="29" xfId="0" applyNumberFormat="1" applyFont="1" applyBorder="1" applyAlignment="1">
      <alignment horizontal="center" vertical="center"/>
    </xf>
    <xf numFmtId="3" fontId="10" fillId="0" borderId="29" xfId="1" applyNumberFormat="1" applyFont="1" applyBorder="1" applyAlignment="1">
      <alignment horizontal="left" vertical="center" wrapText="1"/>
    </xf>
    <xf numFmtId="0" fontId="12" fillId="0" borderId="29" xfId="0" applyFont="1" applyBorder="1" applyAlignment="1">
      <alignment horizontal="center" wrapText="1"/>
    </xf>
    <xf numFmtId="0" fontId="6" fillId="0" borderId="29" xfId="0" applyFont="1" applyBorder="1" applyAlignment="1">
      <alignment horizontal="center" wrapText="1"/>
    </xf>
    <xf numFmtId="0" fontId="4" fillId="0" borderId="29" xfId="1" applyNumberFormat="1" applyFont="1" applyBorder="1" applyAlignment="1">
      <alignment horizontal="center" vertical="center"/>
    </xf>
    <xf numFmtId="3" fontId="4" fillId="0" borderId="20" xfId="1" applyNumberFormat="1" applyFont="1" applyFill="1" applyBorder="1" applyAlignment="1">
      <alignment horizontal="center" vertical="center"/>
    </xf>
    <xf numFmtId="164" fontId="4" fillId="0" borderId="21" xfId="1" applyNumberFormat="1" applyFont="1" applyFill="1" applyBorder="1" applyAlignment="1">
      <alignment horizontal="center" vertical="top"/>
    </xf>
    <xf numFmtId="3" fontId="4" fillId="0" borderId="20" xfId="1" applyNumberFormat="1" applyFont="1" applyFill="1" applyBorder="1" applyAlignment="1">
      <alignment horizontal="center" vertical="top" wrapText="1"/>
    </xf>
    <xf numFmtId="164" fontId="4" fillId="0" borderId="20" xfId="1" applyNumberFormat="1" applyFont="1" applyFill="1" applyBorder="1" applyAlignment="1">
      <alignment horizontal="center" vertical="top"/>
    </xf>
    <xf numFmtId="164" fontId="4" fillId="0" borderId="1" xfId="1" applyNumberFormat="1" applyFont="1" applyFill="1" applyBorder="1" applyAlignment="1">
      <alignment horizontal="center" vertical="top"/>
    </xf>
    <xf numFmtId="164" fontId="4" fillId="0" borderId="5" xfId="1" applyNumberFormat="1" applyFont="1" applyFill="1" applyBorder="1" applyAlignment="1">
      <alignment horizontal="center" vertical="top"/>
    </xf>
    <xf numFmtId="3" fontId="4" fillId="0" borderId="2" xfId="1" applyNumberFormat="1" applyFont="1" applyFill="1" applyBorder="1" applyAlignment="1">
      <alignment horizontal="center" vertical="top" wrapText="1"/>
    </xf>
    <xf numFmtId="164" fontId="4" fillId="0" borderId="3" xfId="1" applyNumberFormat="1" applyFont="1" applyFill="1" applyBorder="1" applyAlignment="1">
      <alignment horizontal="center" vertical="top"/>
    </xf>
    <xf numFmtId="0" fontId="12" fillId="0" borderId="29" xfId="0" applyFont="1" applyBorder="1" applyAlignment="1">
      <alignment horizontal="center" vertical="center"/>
    </xf>
    <xf numFmtId="0" fontId="4" fillId="0" borderId="29" xfId="1" applyNumberFormat="1" applyFont="1" applyBorder="1" applyAlignment="1">
      <alignment horizontal="center" vertical="top"/>
    </xf>
    <xf numFmtId="0" fontId="4" fillId="0" borderId="2" xfId="0" applyFont="1" applyBorder="1"/>
    <xf numFmtId="0" fontId="6" fillId="0" borderId="11" xfId="0" applyFont="1" applyBorder="1" applyAlignment="1">
      <alignment horizontal="center" vertical="center" wrapText="1"/>
    </xf>
    <xf numFmtId="0" fontId="4" fillId="0" borderId="16" xfId="1" applyNumberFormat="1" applyFont="1" applyBorder="1" applyAlignment="1">
      <alignment horizontal="center" vertical="center"/>
    </xf>
    <xf numFmtId="0" fontId="4" fillId="0" borderId="17" xfId="1" applyNumberFormat="1" applyFont="1" applyBorder="1" applyAlignment="1">
      <alignment horizontal="center" vertical="center"/>
    </xf>
    <xf numFmtId="0" fontId="6" fillId="0" borderId="11" xfId="0" applyFont="1" applyBorder="1" applyAlignment="1">
      <alignment horizontal="center" vertical="center" wrapText="1"/>
    </xf>
    <xf numFmtId="0" fontId="7" fillId="0" borderId="18" xfId="0" applyFont="1" applyBorder="1" applyAlignment="1">
      <alignment horizontal="center" vertical="center"/>
    </xf>
    <xf numFmtId="0" fontId="7" fillId="0" borderId="21" xfId="0" applyFont="1" applyBorder="1" applyAlignment="1">
      <alignment horizontal="center" vertical="center"/>
    </xf>
    <xf numFmtId="37" fontId="4" fillId="0" borderId="21" xfId="1" applyNumberFormat="1" applyFont="1" applyFill="1" applyBorder="1" applyAlignment="1">
      <alignment horizontal="center" vertical="top"/>
    </xf>
    <xf numFmtId="3" fontId="4" fillId="0" borderId="5" xfId="1" applyNumberFormat="1" applyFont="1" applyFill="1" applyBorder="1" applyAlignment="1">
      <alignment horizontal="center" vertical="top" wrapText="1"/>
    </xf>
    <xf numFmtId="0" fontId="6" fillId="0" borderId="11" xfId="0" applyFont="1" applyBorder="1" applyAlignment="1">
      <alignment horizontal="center" vertical="center" wrapText="1"/>
    </xf>
    <xf numFmtId="0" fontId="7" fillId="0" borderId="18" xfId="0" applyFont="1" applyBorder="1" applyAlignment="1">
      <alignment horizontal="center" vertical="center"/>
    </xf>
    <xf numFmtId="15" fontId="4" fillId="0" borderId="2" xfId="0" applyNumberFormat="1" applyFont="1" applyBorder="1" applyAlignment="1">
      <alignment horizontal="left" vertical="center" wrapText="1"/>
    </xf>
    <xf numFmtId="37" fontId="16" fillId="0" borderId="2" xfId="1" applyNumberFormat="1" applyFont="1" applyFill="1" applyBorder="1" applyAlignment="1">
      <alignment horizontal="center" vertical="center"/>
    </xf>
    <xf numFmtId="164" fontId="4" fillId="0" borderId="2" xfId="1" applyNumberFormat="1" applyFont="1" applyFill="1" applyBorder="1" applyAlignment="1">
      <alignment horizontal="center" vertical="top"/>
    </xf>
    <xf numFmtId="164" fontId="4" fillId="0" borderId="7" xfId="1" applyNumberFormat="1" applyFont="1" applyFill="1" applyBorder="1" applyAlignment="1">
      <alignment horizontal="center" vertical="top"/>
    </xf>
    <xf numFmtId="0" fontId="5" fillId="0" borderId="7" xfId="0" applyFont="1" applyBorder="1" applyAlignment="1">
      <alignment vertical="top" wrapText="1"/>
    </xf>
    <xf numFmtId="164" fontId="8" fillId="0" borderId="19" xfId="1" applyNumberFormat="1" applyFont="1" applyFill="1" applyBorder="1" applyAlignment="1">
      <alignment horizontal="center" vertical="top"/>
    </xf>
    <xf numFmtId="164" fontId="4" fillId="0" borderId="29" xfId="1" applyNumberFormat="1" applyFont="1" applyFill="1" applyBorder="1" applyAlignment="1">
      <alignment horizontal="center" vertical="top"/>
    </xf>
    <xf numFmtId="0" fontId="11" fillId="0" borderId="5" xfId="0" applyFont="1" applyBorder="1" applyAlignment="1">
      <alignment vertical="top" wrapText="1"/>
    </xf>
    <xf numFmtId="0" fontId="11" fillId="0" borderId="20" xfId="0" applyFont="1" applyBorder="1" applyAlignment="1">
      <alignment vertical="top" wrapText="1"/>
    </xf>
    <xf numFmtId="0" fontId="5" fillId="0" borderId="2" xfId="0" applyFont="1" applyBorder="1" applyAlignment="1">
      <alignment horizontal="left" vertical="top" wrapText="1"/>
    </xf>
    <xf numFmtId="3" fontId="4" fillId="0" borderId="18" xfId="1" applyNumberFormat="1" applyFont="1" applyFill="1" applyBorder="1" applyAlignment="1">
      <alignment horizontal="center" vertical="center"/>
    </xf>
    <xf numFmtId="0" fontId="4" fillId="0" borderId="3" xfId="0" applyFont="1" applyBorder="1"/>
    <xf numFmtId="164" fontId="8" fillId="0" borderId="21" xfId="1" applyNumberFormat="1" applyFont="1" applyFill="1" applyBorder="1" applyAlignment="1">
      <alignment vertical="top" wrapText="1"/>
    </xf>
    <xf numFmtId="0" fontId="0" fillId="0" borderId="0" xfId="0" applyFill="1" applyAlignment="1"/>
    <xf numFmtId="0" fontId="0" fillId="0" borderId="0" xfId="0" applyFill="1"/>
    <xf numFmtId="164" fontId="0" fillId="0" borderId="0" xfId="0" applyNumberFormat="1" applyFill="1"/>
    <xf numFmtId="164" fontId="19" fillId="0" borderId="29" xfId="0" applyNumberFormat="1" applyFont="1" applyFill="1" applyBorder="1" applyAlignment="1">
      <alignment horizontal="center" vertical="center"/>
    </xf>
    <xf numFmtId="164" fontId="19" fillId="0" borderId="29" xfId="0" applyNumberFormat="1" applyFont="1" applyFill="1" applyBorder="1" applyAlignment="1">
      <alignment horizontal="center" vertical="center" wrapText="1"/>
    </xf>
    <xf numFmtId="0" fontId="19" fillId="0" borderId="29" xfId="0" applyFont="1" applyFill="1" applyBorder="1" applyAlignment="1">
      <alignment vertical="center" wrapText="1"/>
    </xf>
    <xf numFmtId="0" fontId="19" fillId="0" borderId="29" xfId="4" applyFont="1" applyFill="1" applyBorder="1" applyAlignment="1">
      <alignment vertical="center" wrapText="1"/>
    </xf>
    <xf numFmtId="164" fontId="19" fillId="0" borderId="29" xfId="0" applyNumberFormat="1" applyFont="1" applyFill="1" applyBorder="1" applyAlignment="1">
      <alignment horizontal="right" vertical="center"/>
    </xf>
    <xf numFmtId="164" fontId="19" fillId="0" borderId="29" xfId="0" applyNumberFormat="1" applyFont="1" applyFill="1" applyBorder="1" applyAlignment="1">
      <alignment horizontal="right" vertical="center" wrapText="1"/>
    </xf>
    <xf numFmtId="164" fontId="19" fillId="0" borderId="29" xfId="4" applyNumberFormat="1" applyFont="1" applyFill="1" applyBorder="1" applyAlignment="1">
      <alignment horizontal="center" vertical="center" wrapText="1"/>
    </xf>
    <xf numFmtId="164" fontId="19" fillId="0" borderId="29" xfId="4" applyNumberFormat="1" applyFont="1" applyFill="1" applyBorder="1" applyAlignment="1">
      <alignment horizontal="right" vertical="center" wrapText="1"/>
    </xf>
    <xf numFmtId="164" fontId="19" fillId="0" borderId="29" xfId="0" applyNumberFormat="1" applyFont="1" applyFill="1" applyBorder="1" applyAlignment="1">
      <alignment horizontal="right" vertical="center" wrapText="1" shrinkToFit="1"/>
    </xf>
    <xf numFmtId="0" fontId="20" fillId="0" borderId="0" xfId="0" applyFont="1" applyFill="1"/>
    <xf numFmtId="0" fontId="15" fillId="0" borderId="29" xfId="0" applyFont="1" applyBorder="1" applyAlignment="1">
      <alignment horizontal="center" vertical="center" wrapText="1"/>
    </xf>
    <xf numFmtId="164" fontId="8" fillId="0" borderId="6" xfId="1" applyNumberFormat="1" applyFont="1" applyFill="1" applyBorder="1" applyAlignment="1">
      <alignment horizontal="center" vertical="top"/>
    </xf>
    <xf numFmtId="37" fontId="9" fillId="0" borderId="33" xfId="1" applyNumberFormat="1" applyFont="1" applyFill="1" applyBorder="1" applyAlignment="1">
      <alignment horizontal="center" vertical="center"/>
    </xf>
    <xf numFmtId="0" fontId="15" fillId="0" borderId="29" xfId="0" applyFont="1" applyBorder="1" applyAlignment="1">
      <alignment horizontal="center" vertical="center" wrapText="1"/>
    </xf>
    <xf numFmtId="0" fontId="11" fillId="0" borderId="20" xfId="0" applyFont="1" applyBorder="1" applyAlignment="1">
      <alignment horizontal="center" vertical="top" wrapText="1"/>
    </xf>
    <xf numFmtId="0" fontId="6" fillId="0" borderId="0" xfId="0" applyFont="1" applyBorder="1" applyAlignment="1"/>
    <xf numFmtId="164" fontId="4" fillId="0" borderId="0" xfId="0" applyNumberFormat="1" applyFont="1" applyBorder="1"/>
    <xf numFmtId="3" fontId="4" fillId="0" borderId="29" xfId="0" applyNumberFormat="1" applyFont="1" applyBorder="1" applyAlignment="1">
      <alignment horizontal="center" vertical="top"/>
    </xf>
    <xf numFmtId="164" fontId="4" fillId="0" borderId="29" xfId="0" applyNumberFormat="1" applyFont="1" applyBorder="1" applyAlignment="1">
      <alignment horizontal="center" vertical="top"/>
    </xf>
    <xf numFmtId="3" fontId="4" fillId="0" borderId="29" xfId="1" applyNumberFormat="1" applyFont="1" applyBorder="1" applyAlignment="1">
      <alignment horizontal="left" vertical="top" wrapText="1"/>
    </xf>
    <xf numFmtId="0" fontId="6" fillId="0" borderId="0" xfId="0" applyFont="1" applyBorder="1" applyAlignment="1">
      <alignment horizontal="center" wrapText="1"/>
    </xf>
    <xf numFmtId="164" fontId="4" fillId="0" borderId="0" xfId="0" applyNumberFormat="1" applyFont="1" applyBorder="1" applyAlignment="1">
      <alignment horizontal="center" vertical="top"/>
    </xf>
    <xf numFmtId="0" fontId="12" fillId="0" borderId="0" xfId="0" applyFont="1" applyBorder="1" applyAlignment="1">
      <alignment wrapText="1"/>
    </xf>
    <xf numFmtId="3" fontId="4" fillId="0" borderId="0" xfId="0" applyNumberFormat="1" applyFont="1" applyBorder="1" applyAlignment="1">
      <alignment horizontal="center" vertical="center"/>
    </xf>
    <xf numFmtId="0" fontId="7" fillId="0" borderId="19" xfId="0" applyFont="1" applyBorder="1" applyAlignment="1">
      <alignment horizontal="center" vertical="center"/>
    </xf>
    <xf numFmtId="0" fontId="15" fillId="0" borderId="29" xfId="0" applyFont="1" applyBorder="1" applyAlignment="1">
      <alignment horizontal="center" vertical="center" wrapText="1"/>
    </xf>
    <xf numFmtId="0" fontId="15" fillId="0" borderId="29" xfId="0" applyFont="1" applyBorder="1" applyAlignment="1">
      <alignment horizontal="center" vertical="center" wrapText="1"/>
    </xf>
    <xf numFmtId="0" fontId="11" fillId="0" borderId="5" xfId="0" applyFont="1" applyBorder="1" applyAlignment="1">
      <alignment horizontal="left" vertical="top" wrapText="1"/>
    </xf>
    <xf numFmtId="164" fontId="4" fillId="0" borderId="0" xfId="1" applyNumberFormat="1" applyFont="1" applyFill="1" applyBorder="1" applyAlignment="1">
      <alignment horizontal="center" vertical="center"/>
    </xf>
    <xf numFmtId="0" fontId="12" fillId="0" borderId="0" xfId="0" applyFont="1" applyBorder="1" applyAlignment="1">
      <alignment horizontal="center" wrapText="1"/>
    </xf>
    <xf numFmtId="164" fontId="8" fillId="0" borderId="0" xfId="1" applyNumberFormat="1" applyFont="1" applyFill="1" applyBorder="1" applyAlignment="1">
      <alignment horizontal="center" vertical="top"/>
    </xf>
    <xf numFmtId="0" fontId="6" fillId="0" borderId="29" xfId="0" applyFont="1" applyBorder="1" applyAlignment="1">
      <alignment horizontal="center" vertical="top" wrapText="1"/>
    </xf>
    <xf numFmtId="0" fontId="12" fillId="0" borderId="29" xfId="0" applyFont="1" applyBorder="1" applyAlignment="1">
      <alignment horizontal="center" vertical="top" wrapText="1"/>
    </xf>
    <xf numFmtId="0" fontId="0" fillId="0" borderId="0" xfId="0" applyBorder="1"/>
    <xf numFmtId="0" fontId="6" fillId="0" borderId="0" xfId="0" applyFont="1" applyBorder="1" applyAlignment="1">
      <alignment horizontal="center" vertical="top" wrapText="1"/>
    </xf>
    <xf numFmtId="164" fontId="4" fillId="0" borderId="6" xfId="1" applyNumberFormat="1" applyFont="1" applyFill="1" applyBorder="1" applyAlignment="1">
      <alignment horizontal="center" vertical="top"/>
    </xf>
    <xf numFmtId="3" fontId="4" fillId="0" borderId="29" xfId="1" applyNumberFormat="1" applyFont="1" applyBorder="1" applyAlignment="1">
      <alignment horizontal="left" vertical="top"/>
    </xf>
    <xf numFmtId="0" fontId="11" fillId="0" borderId="19" xfId="0" applyFont="1" applyBorder="1" applyAlignment="1">
      <alignment horizontal="left" vertical="top" wrapText="1"/>
    </xf>
    <xf numFmtId="15" fontId="4" fillId="0" borderId="2" xfId="0" applyNumberFormat="1" applyFont="1" applyBorder="1" applyAlignment="1">
      <alignment vertical="top" wrapText="1"/>
    </xf>
    <xf numFmtId="43" fontId="4" fillId="0" borderId="0" xfId="0" applyNumberFormat="1" applyFont="1" applyBorder="1"/>
    <xf numFmtId="0" fontId="12" fillId="0" borderId="40" xfId="0" applyFont="1" applyBorder="1" applyAlignment="1">
      <alignment horizontal="center" vertical="center"/>
    </xf>
    <xf numFmtId="0" fontId="15" fillId="0" borderId="40" xfId="0" applyFont="1" applyBorder="1" applyAlignment="1">
      <alignment horizontal="center" vertical="center" wrapText="1"/>
    </xf>
    <xf numFmtId="0" fontId="12" fillId="0" borderId="40" xfId="0" applyFont="1" applyBorder="1" applyAlignment="1">
      <alignment horizontal="center" vertical="top" wrapText="1"/>
    </xf>
    <xf numFmtId="0" fontId="6" fillId="0" borderId="40" xfId="0" applyFont="1" applyBorder="1" applyAlignment="1">
      <alignment horizontal="center" vertical="top" wrapText="1"/>
    </xf>
    <xf numFmtId="164" fontId="4" fillId="0" borderId="19" xfId="1" applyNumberFormat="1" applyFont="1" applyFill="1" applyBorder="1" applyAlignment="1">
      <alignment horizontal="center" vertical="top"/>
    </xf>
    <xf numFmtId="164" fontId="4" fillId="0" borderId="0" xfId="1" applyNumberFormat="1" applyFont="1" applyFill="1" applyBorder="1" applyAlignment="1">
      <alignment horizontal="center" vertical="top"/>
    </xf>
    <xf numFmtId="0" fontId="8" fillId="0" borderId="15" xfId="1" applyNumberFormat="1" applyFont="1" applyFill="1" applyBorder="1" applyAlignment="1">
      <alignment vertical="top" wrapText="1"/>
    </xf>
    <xf numFmtId="0" fontId="15" fillId="0" borderId="29" xfId="0" applyFont="1" applyBorder="1" applyAlignment="1">
      <alignment horizontal="center" vertical="top"/>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3" fontId="12" fillId="0" borderId="1" xfId="0" applyNumberFormat="1" applyFont="1" applyBorder="1" applyAlignment="1">
      <alignment horizontal="center" vertical="center" wrapText="1"/>
    </xf>
    <xf numFmtId="37" fontId="4" fillId="0" borderId="20" xfId="1" applyNumberFormat="1" applyFont="1" applyFill="1" applyBorder="1" applyAlignment="1">
      <alignment horizontal="center" vertical="center" wrapText="1"/>
    </xf>
    <xf numFmtId="3" fontId="4" fillId="0" borderId="0" xfId="0" applyNumberFormat="1" applyFont="1" applyBorder="1"/>
    <xf numFmtId="0" fontId="6" fillId="0" borderId="0" xfId="0" applyFont="1" applyBorder="1" applyAlignment="1">
      <alignment horizontal="center" vertical="center"/>
    </xf>
    <xf numFmtId="37" fontId="4" fillId="0" borderId="0" xfId="0" applyNumberFormat="1" applyFont="1" applyBorder="1"/>
    <xf numFmtId="164" fontId="8" fillId="0" borderId="0" xfId="1" applyNumberFormat="1" applyFont="1" applyFill="1" applyBorder="1" applyAlignment="1">
      <alignment horizontal="center" vertical="center"/>
    </xf>
    <xf numFmtId="0" fontId="11" fillId="0" borderId="6" xfId="0" applyFont="1" applyBorder="1" applyAlignment="1">
      <alignment horizontal="left" vertical="top" wrapText="1"/>
    </xf>
    <xf numFmtId="0" fontId="11" fillId="0" borderId="19" xfId="0" applyFont="1" applyBorder="1" applyAlignment="1">
      <alignment vertical="top" wrapText="1"/>
    </xf>
    <xf numFmtId="164" fontId="24" fillId="0" borderId="0" xfId="0" applyNumberFormat="1" applyFont="1"/>
    <xf numFmtId="164" fontId="4" fillId="0" borderId="15" xfId="1" applyNumberFormat="1" applyFont="1" applyFill="1" applyBorder="1" applyAlignment="1">
      <alignment horizontal="center" vertical="top"/>
    </xf>
    <xf numFmtId="164" fontId="0" fillId="0" borderId="0" xfId="0" applyNumberFormat="1" applyBorder="1"/>
    <xf numFmtId="37" fontId="0" fillId="0" borderId="0" xfId="0" applyNumberFormat="1" applyBorder="1"/>
    <xf numFmtId="0" fontId="15" fillId="0" borderId="0" xfId="0" applyFont="1" applyBorder="1" applyAlignment="1">
      <alignment horizontal="center" vertical="top" wrapText="1"/>
    </xf>
    <xf numFmtId="164" fontId="8" fillId="0" borderId="16" xfId="1" applyNumberFormat="1" applyFont="1" applyFill="1" applyBorder="1" applyAlignment="1">
      <alignment vertical="top" wrapText="1"/>
    </xf>
    <xf numFmtId="164" fontId="8" fillId="0" borderId="15" xfId="1" applyNumberFormat="1" applyFont="1" applyFill="1" applyBorder="1" applyAlignment="1">
      <alignment horizontal="center" vertical="top"/>
    </xf>
    <xf numFmtId="164" fontId="0" fillId="0" borderId="0" xfId="0" applyNumberFormat="1"/>
    <xf numFmtId="0" fontId="4" fillId="0" borderId="16" xfId="1" applyNumberFormat="1" applyFont="1" applyBorder="1" applyAlignment="1">
      <alignment horizontal="center" vertical="top"/>
    </xf>
    <xf numFmtId="37" fontId="4" fillId="0" borderId="3" xfId="1" applyNumberFormat="1" applyFont="1" applyFill="1" applyBorder="1" applyAlignment="1">
      <alignment horizontal="center" vertical="top"/>
    </xf>
    <xf numFmtId="3" fontId="11" fillId="0" borderId="29" xfId="1" applyNumberFormat="1" applyFont="1" applyBorder="1" applyAlignment="1">
      <alignment horizontal="left" vertical="center" wrapText="1"/>
    </xf>
    <xf numFmtId="164" fontId="4" fillId="0" borderId="34" xfId="1" applyNumberFormat="1" applyFont="1" applyBorder="1" applyAlignment="1">
      <alignment vertical="top"/>
    </xf>
    <xf numFmtId="164" fontId="4" fillId="0" borderId="35" xfId="1" applyNumberFormat="1" applyFont="1" applyBorder="1" applyAlignment="1">
      <alignment vertical="top"/>
    </xf>
    <xf numFmtId="0" fontId="11" fillId="0" borderId="6" xfId="0" applyFont="1" applyBorder="1" applyAlignment="1">
      <alignment vertical="top" wrapText="1"/>
    </xf>
    <xf numFmtId="0" fontId="4" fillId="0" borderId="0" xfId="0" applyFont="1" applyBorder="1"/>
    <xf numFmtId="3" fontId="4" fillId="0" borderId="40" xfId="1" applyNumberFormat="1" applyFont="1" applyBorder="1" applyAlignment="1">
      <alignment horizontal="left" vertical="center"/>
    </xf>
    <xf numFmtId="0" fontId="4" fillId="0" borderId="40" xfId="1" applyNumberFormat="1" applyFont="1" applyBorder="1" applyAlignment="1">
      <alignment horizontal="center" vertical="center"/>
    </xf>
    <xf numFmtId="164" fontId="4" fillId="0" borderId="40" xfId="0" applyNumberFormat="1" applyFont="1" applyBorder="1" applyAlignment="1">
      <alignment horizontal="center" vertical="top"/>
    </xf>
    <xf numFmtId="164" fontId="4" fillId="0" borderId="40" xfId="1" applyNumberFormat="1" applyFont="1" applyFill="1" applyBorder="1" applyAlignment="1">
      <alignment horizontal="center" vertical="center"/>
    </xf>
    <xf numFmtId="1" fontId="4" fillId="0" borderId="29" xfId="1" applyNumberFormat="1" applyFont="1" applyBorder="1" applyAlignment="1">
      <alignment horizontal="center" vertical="center"/>
    </xf>
    <xf numFmtId="3" fontId="4" fillId="0" borderId="28" xfId="1" applyNumberFormat="1" applyFont="1" applyFill="1" applyBorder="1" applyAlignment="1">
      <alignment horizontal="center" vertical="top" wrapText="1"/>
    </xf>
    <xf numFmtId="3" fontId="4" fillId="0" borderId="28" xfId="0" applyNumberFormat="1" applyFont="1" applyFill="1" applyBorder="1" applyAlignment="1">
      <alignment horizontal="center" vertical="top" wrapText="1"/>
    </xf>
    <xf numFmtId="37" fontId="4" fillId="0" borderId="29" xfId="0" applyNumberFormat="1" applyFont="1" applyBorder="1" applyAlignment="1">
      <alignment horizontal="center" vertical="top"/>
    </xf>
    <xf numFmtId="37" fontId="24" fillId="0" borderId="0" xfId="0" applyNumberFormat="1" applyFont="1"/>
    <xf numFmtId="164" fontId="4" fillId="0" borderId="21" xfId="1" applyNumberFormat="1" applyFont="1" applyFill="1" applyBorder="1" applyAlignment="1">
      <alignment horizontal="center" vertical="center"/>
    </xf>
    <xf numFmtId="164" fontId="4" fillId="0" borderId="20"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164" fontId="4" fillId="0" borderId="5"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37" fontId="4" fillId="0" borderId="29" xfId="1" applyNumberFormat="1" applyFont="1" applyFill="1" applyBorder="1" applyAlignment="1">
      <alignment horizontal="center" vertical="center"/>
    </xf>
    <xf numFmtId="0" fontId="15" fillId="0" borderId="29" xfId="0" applyFont="1" applyBorder="1" applyAlignment="1">
      <alignment horizontal="center" vertical="center" wrapText="1"/>
    </xf>
    <xf numFmtId="0" fontId="11" fillId="0" borderId="5" xfId="0" applyFont="1" applyBorder="1" applyAlignment="1">
      <alignment wrapText="1"/>
    </xf>
    <xf numFmtId="0" fontId="11" fillId="0" borderId="20" xfId="0" applyFont="1" applyBorder="1" applyAlignment="1">
      <alignment wrapText="1"/>
    </xf>
    <xf numFmtId="37" fontId="0" fillId="0" borderId="0" xfId="0" applyNumberFormat="1"/>
    <xf numFmtId="0" fontId="4" fillId="0" borderId="18" xfId="0" applyFont="1" applyFill="1" applyBorder="1" applyAlignment="1">
      <alignment vertical="center" wrapText="1"/>
    </xf>
    <xf numFmtId="164" fontId="4" fillId="0" borderId="28" xfId="1" applyNumberFormat="1" applyFont="1" applyFill="1" applyBorder="1" applyAlignment="1">
      <alignment vertical="top" wrapText="1"/>
    </xf>
    <xf numFmtId="37" fontId="0" fillId="0" borderId="0" xfId="0" applyNumberFormat="1" applyAlignment="1">
      <alignment vertical="center"/>
    </xf>
    <xf numFmtId="37" fontId="4" fillId="0" borderId="29" xfId="0" applyNumberFormat="1" applyFont="1" applyBorder="1" applyAlignment="1">
      <alignment vertical="center"/>
    </xf>
    <xf numFmtId="0" fontId="4" fillId="0" borderId="18" xfId="0" applyFont="1" applyFill="1" applyBorder="1" applyAlignment="1">
      <alignment vertical="top" wrapText="1"/>
    </xf>
    <xf numFmtId="0" fontId="4" fillId="0" borderId="29" xfId="0" applyFont="1" applyFill="1" applyBorder="1" applyAlignment="1">
      <alignment vertical="top" wrapText="1"/>
    </xf>
    <xf numFmtId="0" fontId="7" fillId="0" borderId="2" xfId="0" applyFont="1" applyBorder="1" applyAlignment="1">
      <alignment horizontal="center" vertical="center"/>
    </xf>
    <xf numFmtId="37" fontId="4" fillId="0" borderId="20" xfId="0" applyNumberFormat="1" applyFont="1" applyBorder="1" applyAlignment="1">
      <alignment horizontal="center" vertical="center" wrapText="1"/>
    </xf>
    <xf numFmtId="37" fontId="0" fillId="0" borderId="0" xfId="0" applyNumberFormat="1" applyAlignment="1">
      <alignment vertical="top"/>
    </xf>
    <xf numFmtId="0" fontId="2" fillId="0" borderId="0" xfId="4"/>
    <xf numFmtId="0" fontId="4" fillId="0" borderId="0" xfId="4" applyFont="1"/>
    <xf numFmtId="0" fontId="6" fillId="0" borderId="0" xfId="4" applyFont="1" applyBorder="1" applyAlignment="1">
      <alignment horizontal="center" vertical="center" wrapText="1"/>
    </xf>
    <xf numFmtId="0" fontId="6" fillId="0" borderId="14" xfId="4" applyFont="1" applyBorder="1" applyAlignment="1">
      <alignment horizontal="center" vertical="center" wrapText="1"/>
    </xf>
    <xf numFmtId="3" fontId="6" fillId="0" borderId="1" xfId="4" applyNumberFormat="1" applyFont="1" applyBorder="1" applyAlignment="1">
      <alignment horizontal="center" vertical="center" wrapText="1"/>
    </xf>
    <xf numFmtId="0" fontId="6" fillId="0" borderId="11" xfId="4" applyFont="1" applyBorder="1" applyAlignment="1">
      <alignment horizontal="center" vertical="center" wrapText="1"/>
    </xf>
    <xf numFmtId="3" fontId="4" fillId="0" borderId="20" xfId="1" applyNumberFormat="1" applyFont="1" applyBorder="1" applyAlignment="1">
      <alignment horizontal="center" vertical="center" wrapText="1"/>
    </xf>
    <xf numFmtId="0" fontId="5" fillId="0" borderId="2" xfId="4" applyFont="1" applyBorder="1" applyAlignment="1">
      <alignment vertical="top" wrapText="1"/>
    </xf>
    <xf numFmtId="0" fontId="6" fillId="0" borderId="0" xfId="4" applyFont="1" applyBorder="1" applyAlignment="1">
      <alignment wrapText="1"/>
    </xf>
    <xf numFmtId="3" fontId="6" fillId="0" borderId="0" xfId="4" applyNumberFormat="1" applyFont="1" applyBorder="1" applyAlignment="1">
      <alignment horizontal="center" vertical="center" wrapText="1"/>
    </xf>
    <xf numFmtId="3" fontId="2" fillId="0" borderId="0" xfId="4" applyNumberFormat="1" applyAlignment="1">
      <alignment horizontal="center" vertical="center"/>
    </xf>
    <xf numFmtId="0" fontId="15" fillId="0" borderId="29" xfId="0" applyFont="1" applyBorder="1" applyAlignment="1">
      <alignment horizontal="center" vertical="top" wrapText="1"/>
    </xf>
    <xf numFmtId="0" fontId="11" fillId="0" borderId="2" xfId="0" applyFont="1" applyBorder="1" applyAlignment="1">
      <alignment vertical="top" wrapText="1"/>
    </xf>
    <xf numFmtId="37" fontId="4" fillId="0" borderId="3" xfId="1" applyNumberFormat="1" applyFont="1" applyFill="1" applyBorder="1" applyAlignment="1">
      <alignment horizontal="center" vertical="center"/>
    </xf>
    <xf numFmtId="37" fontId="4" fillId="0" borderId="5" xfId="1" applyNumberFormat="1" applyFont="1" applyFill="1" applyBorder="1" applyAlignment="1">
      <alignment horizontal="center" vertical="center"/>
    </xf>
    <xf numFmtId="0" fontId="12" fillId="0" borderId="29" xfId="0" applyFont="1" applyBorder="1" applyAlignment="1">
      <alignment horizontal="center" vertical="top"/>
    </xf>
    <xf numFmtId="0" fontId="12" fillId="0" borderId="29" xfId="0" applyFont="1" applyBorder="1" applyAlignment="1">
      <alignment horizontal="center" vertical="top" wrapText="1"/>
    </xf>
    <xf numFmtId="0" fontId="4" fillId="0" borderId="18" xfId="1" applyNumberFormat="1" applyFont="1" applyFill="1" applyBorder="1" applyAlignment="1">
      <alignment vertical="top" wrapText="1"/>
    </xf>
    <xf numFmtId="164" fontId="4" fillId="0" borderId="29" xfId="1" applyNumberFormat="1" applyFont="1" applyFill="1" applyBorder="1" applyAlignment="1">
      <alignment vertical="top" wrapText="1"/>
    </xf>
    <xf numFmtId="3" fontId="4" fillId="0" borderId="20" xfId="1" applyNumberFormat="1" applyFont="1" applyBorder="1" applyAlignment="1">
      <alignment horizontal="center" vertical="center"/>
    </xf>
    <xf numFmtId="0" fontId="8" fillId="0" borderId="29" xfId="1" applyNumberFormat="1" applyFont="1" applyFill="1" applyBorder="1" applyAlignment="1">
      <alignment horizontal="left" vertical="top" wrapText="1"/>
    </xf>
    <xf numFmtId="0" fontId="4" fillId="0" borderId="29" xfId="1"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12" fillId="0" borderId="29" xfId="0" applyFont="1" applyBorder="1" applyAlignment="1">
      <alignment horizontal="center" vertical="top" wrapText="1"/>
    </xf>
    <xf numFmtId="0" fontId="6" fillId="0" borderId="45" xfId="0" applyFont="1" applyBorder="1" applyAlignment="1">
      <alignment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20" xfId="0" applyFont="1" applyBorder="1" applyAlignment="1">
      <alignment vertical="top" wrapText="1"/>
    </xf>
    <xf numFmtId="0" fontId="4" fillId="0" borderId="44" xfId="0" applyFont="1" applyBorder="1" applyAlignment="1">
      <alignment vertical="top" wrapText="1"/>
    </xf>
    <xf numFmtId="0" fontId="7" fillId="0" borderId="29" xfId="0" applyFont="1" applyBorder="1" applyAlignment="1">
      <alignment horizontal="center" vertical="center"/>
    </xf>
    <xf numFmtId="37" fontId="4" fillId="0" borderId="18" xfId="1" applyNumberFormat="1" applyFont="1" applyFill="1" applyBorder="1" applyAlignment="1">
      <alignment horizontal="center" vertical="center" wrapText="1"/>
    </xf>
    <xf numFmtId="0" fontId="4" fillId="0" borderId="21" xfId="0" applyFont="1" applyBorder="1"/>
    <xf numFmtId="164" fontId="10" fillId="0" borderId="43" xfId="1" applyNumberFormat="1" applyFont="1" applyFill="1" applyBorder="1" applyAlignment="1">
      <alignment vertical="top" wrapText="1"/>
    </xf>
    <xf numFmtId="164" fontId="10" fillId="0" borderId="40" xfId="1" applyNumberFormat="1" applyFont="1" applyFill="1" applyBorder="1" applyAlignment="1">
      <alignment vertical="top" wrapText="1"/>
    </xf>
    <xf numFmtId="37" fontId="4" fillId="0" borderId="20" xfId="1" applyNumberFormat="1" applyFont="1" applyFill="1" applyBorder="1" applyAlignment="1">
      <alignment horizontal="center" vertical="top" wrapText="1"/>
    </xf>
    <xf numFmtId="15" fontId="4" fillId="0" borderId="2" xfId="0" applyNumberFormat="1" applyFont="1" applyBorder="1" applyAlignment="1">
      <alignment horizontal="left" vertical="center" wrapText="1"/>
    </xf>
    <xf numFmtId="0" fontId="7" fillId="0" borderId="21" xfId="0" applyFont="1" applyBorder="1" applyAlignment="1">
      <alignment horizontal="center" vertical="center"/>
    </xf>
    <xf numFmtId="0" fontId="6" fillId="0" borderId="11" xfId="0" applyFont="1" applyBorder="1" applyAlignment="1">
      <alignment horizontal="center" vertical="center" wrapText="1"/>
    </xf>
    <xf numFmtId="0" fontId="8" fillId="0" borderId="19" xfId="0" applyFont="1" applyBorder="1" applyAlignment="1">
      <alignment horizontal="center" vertical="center"/>
    </xf>
    <xf numFmtId="0" fontId="12" fillId="0" borderId="29" xfId="0" applyFont="1" applyBorder="1" applyAlignment="1">
      <alignment horizontal="center" vertical="top" wrapText="1"/>
    </xf>
    <xf numFmtId="0" fontId="7" fillId="0" borderId="24" xfId="0" applyFont="1" applyBorder="1" applyAlignment="1">
      <alignment horizontal="center" vertical="center"/>
    </xf>
    <xf numFmtId="0" fontId="10" fillId="0" borderId="20" xfId="0" applyFont="1" applyBorder="1" applyAlignment="1">
      <alignment vertical="top" wrapText="1"/>
    </xf>
    <xf numFmtId="0" fontId="12" fillId="0" borderId="29" xfId="0" applyFont="1" applyBorder="1" applyAlignment="1">
      <alignment horizontal="center" vertical="top" wrapText="1"/>
    </xf>
    <xf numFmtId="0" fontId="11" fillId="0" borderId="0" xfId="0" applyFont="1" applyBorder="1" applyAlignment="1">
      <alignment horizontal="center" vertical="center" wrapText="1"/>
    </xf>
    <xf numFmtId="0" fontId="11" fillId="0" borderId="29" xfId="0" applyFont="1" applyBorder="1" applyAlignment="1">
      <alignment horizontal="center" vertical="center" wrapText="1"/>
    </xf>
    <xf numFmtId="15" fontId="4" fillId="0" borderId="5" xfId="0" applyNumberFormat="1" applyFont="1" applyBorder="1" applyAlignment="1">
      <alignment vertical="top" wrapText="1"/>
    </xf>
    <xf numFmtId="0" fontId="4" fillId="0" borderId="29" xfId="1" applyNumberFormat="1" applyFont="1" applyFill="1" applyBorder="1" applyAlignment="1">
      <alignment vertical="top" wrapText="1"/>
    </xf>
    <xf numFmtId="0" fontId="10" fillId="0" borderId="20" xfId="0" applyFont="1" applyBorder="1" applyAlignment="1">
      <alignment vertical="center" wrapText="1"/>
    </xf>
    <xf numFmtId="164" fontId="4" fillId="0" borderId="30" xfId="1" applyNumberFormat="1" applyFont="1" applyFill="1" applyBorder="1" applyAlignment="1">
      <alignment vertical="top" wrapText="1"/>
    </xf>
    <xf numFmtId="0" fontId="5" fillId="0" borderId="0" xfId="0" applyFont="1" applyBorder="1" applyAlignment="1">
      <alignment vertical="top" wrapText="1"/>
    </xf>
    <xf numFmtId="0" fontId="7" fillId="0" borderId="0" xfId="0" applyFont="1" applyBorder="1" applyAlignment="1">
      <alignment vertical="top"/>
    </xf>
    <xf numFmtId="164" fontId="8" fillId="0" borderId="0" xfId="1" applyNumberFormat="1" applyFont="1" applyBorder="1" applyAlignment="1">
      <alignment vertical="top"/>
    </xf>
    <xf numFmtId="164" fontId="8" fillId="0" borderId="46" xfId="1" applyNumberFormat="1" applyFont="1" applyBorder="1" applyAlignment="1">
      <alignment vertical="top"/>
    </xf>
    <xf numFmtId="164" fontId="9" fillId="0" borderId="0" xfId="1" applyNumberFormat="1" applyFont="1" applyBorder="1" applyAlignment="1">
      <alignment horizontal="center" vertical="top"/>
    </xf>
    <xf numFmtId="3" fontId="9" fillId="0" borderId="0" xfId="1" applyNumberFormat="1" applyFont="1" applyFill="1" applyBorder="1" applyAlignment="1">
      <alignment horizontal="center" vertical="center" wrapText="1"/>
    </xf>
    <xf numFmtId="37" fontId="5" fillId="0" borderId="0" xfId="1" applyNumberFormat="1" applyFont="1" applyFill="1" applyBorder="1" applyAlignment="1">
      <alignment horizontal="center" vertical="top" wrapText="1"/>
    </xf>
    <xf numFmtId="37" fontId="9" fillId="0" borderId="0" xfId="1" applyNumberFormat="1" applyFont="1" applyFill="1" applyBorder="1" applyAlignment="1">
      <alignment horizontal="center" vertical="top"/>
    </xf>
    <xf numFmtId="164" fontId="9" fillId="0" borderId="0" xfId="1" applyNumberFormat="1" applyFont="1" applyFill="1" applyBorder="1" applyAlignment="1">
      <alignment horizontal="left" vertical="top" wrapText="1"/>
    </xf>
    <xf numFmtId="37" fontId="9" fillId="0" borderId="0" xfId="1" applyNumberFormat="1" applyFont="1" applyFill="1" applyBorder="1" applyAlignment="1">
      <alignment horizontal="center" vertical="top" wrapText="1"/>
    </xf>
    <xf numFmtId="0" fontId="11" fillId="0" borderId="0" xfId="0" applyFont="1" applyBorder="1" applyAlignment="1">
      <alignment vertical="top" wrapText="1"/>
    </xf>
    <xf numFmtId="15" fontId="4" fillId="0" borderId="2" xfId="4" applyNumberFormat="1" applyFont="1" applyBorder="1" applyAlignment="1">
      <alignment vertical="top" wrapText="1"/>
    </xf>
    <xf numFmtId="0" fontId="12" fillId="0" borderId="48" xfId="0" applyFont="1" applyBorder="1" applyAlignment="1">
      <alignment horizontal="center" vertical="top" wrapText="1"/>
    </xf>
    <xf numFmtId="0" fontId="6" fillId="0" borderId="48" xfId="0" applyFont="1" applyBorder="1" applyAlignment="1">
      <alignment horizontal="center" wrapText="1"/>
    </xf>
    <xf numFmtId="37" fontId="4" fillId="0" borderId="48" xfId="0" applyNumberFormat="1" applyFont="1" applyBorder="1" applyAlignment="1">
      <alignment vertical="center"/>
    </xf>
    <xf numFmtId="3" fontId="4" fillId="0" borderId="21" xfId="1" applyNumberFormat="1" applyFont="1" applyFill="1" applyBorder="1" applyAlignment="1">
      <alignment horizontal="center" vertical="center"/>
    </xf>
    <xf numFmtId="0" fontId="4" fillId="0" borderId="3" xfId="1" applyNumberFormat="1" applyFont="1" applyBorder="1" applyAlignment="1">
      <alignment horizontal="center" vertical="center"/>
    </xf>
    <xf numFmtId="0" fontId="12" fillId="0" borderId="29" xfId="0" applyFont="1" applyBorder="1" applyAlignment="1">
      <alignment horizontal="center" vertical="top" wrapText="1"/>
    </xf>
    <xf numFmtId="0" fontId="15" fillId="0" borderId="22" xfId="0" applyFont="1" applyBorder="1" applyAlignment="1">
      <alignment horizontal="center" vertical="top" wrapText="1"/>
    </xf>
    <xf numFmtId="0" fontId="15" fillId="0" borderId="49" xfId="0" applyFont="1" applyBorder="1" applyAlignment="1">
      <alignment horizontal="center" vertical="top" wrapText="1"/>
    </xf>
    <xf numFmtId="0" fontId="12" fillId="0" borderId="50" xfId="0" applyFont="1" applyBorder="1" applyAlignment="1">
      <alignment horizontal="center" vertical="top" wrapText="1"/>
    </xf>
    <xf numFmtId="0" fontId="6" fillId="0" borderId="51" xfId="0" applyFont="1" applyBorder="1" applyAlignment="1">
      <alignment horizontal="center" vertical="top" wrapText="1"/>
    </xf>
    <xf numFmtId="0" fontId="6" fillId="0" borderId="29" xfId="0" applyFont="1" applyBorder="1" applyAlignment="1">
      <alignment horizontal="center" vertical="center" wrapText="1"/>
    </xf>
    <xf numFmtId="0" fontId="6" fillId="0" borderId="49" xfId="0" applyFont="1" applyBorder="1" applyAlignment="1">
      <alignment horizontal="center" vertical="center" wrapText="1"/>
    </xf>
    <xf numFmtId="0" fontId="15" fillId="0" borderId="29" xfId="0" applyFont="1" applyBorder="1" applyAlignment="1">
      <alignment horizontal="center" vertical="center" wrapText="1"/>
    </xf>
    <xf numFmtId="37" fontId="19" fillId="0" borderId="29" xfId="0" applyNumberFormat="1" applyFont="1" applyFill="1" applyBorder="1" applyAlignment="1">
      <alignment horizontal="center" vertical="center"/>
    </xf>
    <xf numFmtId="37" fontId="19" fillId="0" borderId="29" xfId="1" applyNumberFormat="1" applyFont="1" applyFill="1" applyBorder="1" applyAlignment="1">
      <alignment horizontal="center" vertical="center"/>
    </xf>
    <xf numFmtId="0" fontId="25" fillId="0" borderId="0" xfId="0" applyFont="1" applyFill="1"/>
    <xf numFmtId="0" fontId="15" fillId="0" borderId="29" xfId="0" applyFont="1" applyBorder="1" applyAlignment="1">
      <alignment horizontal="center" vertical="top" wrapText="1"/>
    </xf>
    <xf numFmtId="0" fontId="12" fillId="0" borderId="29" xfId="0" applyFont="1" applyBorder="1" applyAlignment="1">
      <alignment horizontal="center" vertical="top" wrapText="1"/>
    </xf>
    <xf numFmtId="37" fontId="4" fillId="0" borderId="20" xfId="1" applyNumberFormat="1" applyFont="1" applyFill="1" applyBorder="1" applyAlignment="1">
      <alignment horizontal="center" vertical="center"/>
    </xf>
    <xf numFmtId="0" fontId="11" fillId="0" borderId="19" xfId="0" applyFont="1" applyBorder="1" applyAlignment="1">
      <alignment horizontal="center" vertical="top" wrapText="1"/>
    </xf>
    <xf numFmtId="37" fontId="4" fillId="0" borderId="5" xfId="1" applyNumberFormat="1" applyFont="1" applyFill="1" applyBorder="1" applyAlignment="1">
      <alignment horizontal="center" vertical="center" wrapText="1"/>
    </xf>
    <xf numFmtId="0" fontId="4" fillId="0" borderId="15" xfId="1" applyNumberFormat="1" applyFont="1" applyFill="1" applyBorder="1" applyAlignment="1">
      <alignment vertical="top" wrapText="1"/>
    </xf>
    <xf numFmtId="0" fontId="4" fillId="0" borderId="18" xfId="0" applyFont="1" applyBorder="1"/>
    <xf numFmtId="0" fontId="12" fillId="0" borderId="29" xfId="0" applyFont="1" applyBorder="1" applyAlignment="1">
      <alignment horizontal="center" vertical="top" wrapText="1"/>
    </xf>
    <xf numFmtId="15" fontId="4" fillId="0" borderId="2" xfId="0" applyNumberFormat="1" applyFont="1" applyBorder="1" applyAlignment="1">
      <alignment horizontal="left" vertical="top" wrapText="1"/>
    </xf>
    <xf numFmtId="0" fontId="12" fillId="0" borderId="29" xfId="0" applyFont="1" applyBorder="1" applyAlignment="1">
      <alignment horizontal="center" vertical="top" wrapText="1"/>
    </xf>
    <xf numFmtId="0" fontId="6" fillId="0" borderId="22" xfId="0" applyFont="1" applyBorder="1" applyAlignment="1">
      <alignment horizontal="center" vertical="center" wrapText="1"/>
    </xf>
    <xf numFmtId="0" fontId="15" fillId="0" borderId="29" xfId="0" applyFont="1" applyBorder="1" applyAlignment="1">
      <alignment horizontal="center" vertical="top" wrapText="1"/>
    </xf>
    <xf numFmtId="15" fontId="4" fillId="0" borderId="2" xfId="0" applyNumberFormat="1" applyFont="1" applyBorder="1" applyAlignment="1">
      <alignment horizontal="left" vertical="center" wrapText="1"/>
    </xf>
    <xf numFmtId="3" fontId="4" fillId="0" borderId="27" xfId="1" applyNumberFormat="1" applyFont="1" applyFill="1" applyBorder="1" applyAlignment="1">
      <alignment horizontal="center" vertical="center"/>
    </xf>
    <xf numFmtId="0" fontId="12" fillId="0" borderId="29" xfId="0" applyFont="1" applyBorder="1" applyAlignment="1">
      <alignment horizontal="center" vertical="top" wrapText="1"/>
    </xf>
    <xf numFmtId="0" fontId="11" fillId="0" borderId="20" xfId="0" applyFont="1" applyBorder="1" applyAlignment="1">
      <alignment horizontal="left" vertical="top" wrapText="1"/>
    </xf>
    <xf numFmtId="0" fontId="4" fillId="0" borderId="5" xfId="0" applyFont="1" applyBorder="1" applyAlignment="1">
      <alignment vertical="center" wrapText="1"/>
    </xf>
    <xf numFmtId="0" fontId="4" fillId="0" borderId="20" xfId="0" applyFont="1" applyBorder="1" applyAlignment="1">
      <alignment vertical="center" wrapText="1"/>
    </xf>
    <xf numFmtId="164" fontId="4" fillId="0" borderId="19" xfId="1" applyNumberFormat="1" applyFont="1" applyFill="1" applyBorder="1" applyAlignment="1">
      <alignment horizontal="center" vertical="center"/>
    </xf>
    <xf numFmtId="3" fontId="4" fillId="0" borderId="23" xfId="1" applyNumberFormat="1" applyFont="1" applyFill="1" applyBorder="1" applyAlignment="1">
      <alignment horizontal="center" vertical="center"/>
    </xf>
    <xf numFmtId="3" fontId="4" fillId="0" borderId="20" xfId="1" applyNumberFormat="1" applyFont="1" applyFill="1" applyBorder="1" applyAlignment="1">
      <alignment horizontal="center" vertical="center" wrapText="1"/>
    </xf>
    <xf numFmtId="3" fontId="4" fillId="0" borderId="7" xfId="1" applyNumberFormat="1" applyFont="1" applyBorder="1" applyAlignment="1">
      <alignment horizontal="center" vertical="center"/>
    </xf>
    <xf numFmtId="37" fontId="4" fillId="0" borderId="21" xfId="1" applyNumberFormat="1" applyFont="1" applyFill="1" applyBorder="1" applyAlignment="1">
      <alignment horizontal="center" vertical="center"/>
    </xf>
    <xf numFmtId="37" fontId="4" fillId="0" borderId="6" xfId="1" applyNumberFormat="1" applyFont="1" applyFill="1" applyBorder="1" applyAlignment="1">
      <alignment horizontal="center" vertical="center"/>
    </xf>
    <xf numFmtId="37" fontId="4" fillId="0" borderId="19" xfId="1" applyNumberFormat="1" applyFont="1" applyFill="1" applyBorder="1" applyAlignment="1">
      <alignment horizontal="center" vertical="center"/>
    </xf>
    <xf numFmtId="3" fontId="4" fillId="0" borderId="28" xfId="1" applyNumberFormat="1" applyFont="1" applyFill="1" applyBorder="1" applyAlignment="1">
      <alignment horizontal="center" vertical="center" wrapText="1"/>
    </xf>
    <xf numFmtId="3" fontId="4" fillId="0" borderId="21" xfId="1" applyNumberFormat="1" applyFont="1" applyFill="1" applyBorder="1" applyAlignment="1">
      <alignment horizontal="center" vertical="center" wrapText="1"/>
    </xf>
    <xf numFmtId="15" fontId="4" fillId="0" borderId="2" xfId="0" applyNumberFormat="1" applyFont="1" applyBorder="1" applyAlignment="1">
      <alignment horizontal="left" vertical="top" wrapText="1"/>
    </xf>
    <xf numFmtId="0" fontId="11" fillId="0" borderId="18" xfId="0" applyFont="1" applyBorder="1" applyAlignment="1">
      <alignment vertical="top" wrapText="1"/>
    </xf>
    <xf numFmtId="164" fontId="8" fillId="0" borderId="19" xfId="1" applyNumberFormat="1" applyFont="1" applyFill="1" applyBorder="1" applyAlignment="1">
      <alignment horizontal="center" vertical="center"/>
    </xf>
    <xf numFmtId="37" fontId="16" fillId="0" borderId="5" xfId="1" applyNumberFormat="1" applyFont="1" applyFill="1" applyBorder="1" applyAlignment="1">
      <alignment horizontal="center" vertical="center"/>
    </xf>
    <xf numFmtId="3" fontId="16" fillId="0" borderId="2" xfId="1" applyNumberFormat="1" applyFont="1" applyFill="1" applyBorder="1" applyAlignment="1">
      <alignment horizontal="center" vertical="center"/>
    </xf>
    <xf numFmtId="15" fontId="4" fillId="0" borderId="2" xfId="0" applyNumberFormat="1" applyFont="1" applyBorder="1" applyAlignment="1">
      <alignment horizontal="left" vertical="center" wrapText="1"/>
    </xf>
    <xf numFmtId="15" fontId="4" fillId="0" borderId="2" xfId="0" applyNumberFormat="1" applyFont="1" applyBorder="1" applyAlignment="1">
      <alignment horizontal="left" vertical="top" wrapText="1"/>
    </xf>
    <xf numFmtId="0" fontId="4" fillId="0" borderId="5" xfId="0" applyFont="1" applyBorder="1" applyAlignment="1">
      <alignment vertical="top"/>
    </xf>
    <xf numFmtId="0" fontId="2" fillId="0" borderId="0" xfId="4" applyBorder="1"/>
    <xf numFmtId="3" fontId="4" fillId="0" borderId="47" xfId="1" applyNumberFormat="1" applyFont="1" applyFill="1" applyBorder="1" applyAlignment="1">
      <alignment horizontal="center" vertical="center"/>
    </xf>
    <xf numFmtId="0" fontId="10" fillId="0" borderId="19" xfId="0" applyFont="1" applyBorder="1" applyAlignment="1">
      <alignment horizontal="left" vertical="center" wrapText="1"/>
    </xf>
    <xf numFmtId="37" fontId="4" fillId="0" borderId="29" xfId="0" applyNumberFormat="1" applyFont="1" applyBorder="1" applyAlignment="1">
      <alignment horizontal="center" vertical="center"/>
    </xf>
    <xf numFmtId="164" fontId="8" fillId="0" borderId="6" xfId="1" applyNumberFormat="1" applyFont="1" applyFill="1" applyBorder="1" applyAlignment="1">
      <alignment horizontal="center" vertical="center"/>
    </xf>
    <xf numFmtId="0" fontId="18" fillId="0" borderId="29" xfId="0" applyFont="1" applyFill="1" applyBorder="1" applyAlignment="1">
      <alignment vertical="center" wrapText="1"/>
    </xf>
    <xf numFmtId="164" fontId="19" fillId="0" borderId="29" xfId="1" applyNumberFormat="1" applyFont="1" applyFill="1" applyBorder="1" applyAlignment="1">
      <alignment horizontal="center" vertical="center"/>
    </xf>
    <xf numFmtId="37" fontId="18" fillId="0" borderId="29" xfId="1" applyNumberFormat="1" applyFont="1" applyFill="1" applyBorder="1" applyAlignment="1">
      <alignment horizontal="center" vertical="center"/>
    </xf>
    <xf numFmtId="37" fontId="18" fillId="0" borderId="29" xfId="0" applyNumberFormat="1" applyFont="1" applyFill="1" applyBorder="1" applyAlignment="1">
      <alignment horizontal="center" vertical="center"/>
    </xf>
    <xf numFmtId="0" fontId="18" fillId="0" borderId="29" xfId="0" applyFont="1" applyFill="1" applyBorder="1" applyAlignment="1">
      <alignment vertical="center"/>
    </xf>
    <xf numFmtId="164" fontId="18" fillId="0" borderId="29" xfId="0" applyNumberFormat="1" applyFont="1" applyFill="1" applyBorder="1" applyAlignment="1">
      <alignment horizontal="center" vertical="center"/>
    </xf>
    <xf numFmtId="0" fontId="19" fillId="0" borderId="29" xfId="0" applyNumberFormat="1" applyFont="1" applyFill="1" applyBorder="1" applyAlignment="1">
      <alignment horizontal="left" vertical="center" wrapText="1"/>
    </xf>
    <xf numFmtId="0" fontId="17" fillId="0" borderId="29" xfId="0" applyFont="1" applyFill="1" applyBorder="1" applyAlignment="1">
      <alignment vertical="center" wrapText="1"/>
    </xf>
    <xf numFmtId="0" fontId="19" fillId="0" borderId="40" xfId="0" applyFont="1" applyFill="1" applyBorder="1" applyAlignment="1">
      <alignment horizontal="center" vertical="center"/>
    </xf>
    <xf numFmtId="0" fontId="19" fillId="0" borderId="40" xfId="0" applyFont="1" applyFill="1" applyBorder="1" applyAlignment="1">
      <alignment vertical="center"/>
    </xf>
    <xf numFmtId="0" fontId="5" fillId="0" borderId="2" xfId="0" applyFont="1" applyBorder="1" applyAlignment="1">
      <alignment horizontal="left" vertical="top" wrapText="1"/>
    </xf>
    <xf numFmtId="15" fontId="4" fillId="0" borderId="2" xfId="0" applyNumberFormat="1" applyFont="1" applyBorder="1" applyAlignment="1">
      <alignment horizontal="left" vertical="center" wrapText="1"/>
    </xf>
    <xf numFmtId="3" fontId="4" fillId="0" borderId="7" xfId="1" applyNumberFormat="1" applyFont="1" applyBorder="1" applyAlignment="1">
      <alignment horizontal="center" vertical="center"/>
    </xf>
    <xf numFmtId="15" fontId="4" fillId="0" borderId="2" xfId="0" applyNumberFormat="1" applyFont="1" applyBorder="1" applyAlignment="1">
      <alignment horizontal="left" vertical="top" wrapText="1"/>
    </xf>
    <xf numFmtId="3" fontId="4" fillId="0" borderId="27" xfId="1" applyNumberFormat="1" applyFont="1" applyFill="1" applyBorder="1" applyAlignment="1">
      <alignment horizontal="center" vertical="center"/>
    </xf>
    <xf numFmtId="3" fontId="4" fillId="0" borderId="27" xfId="1" applyNumberFormat="1" applyFont="1" applyFill="1" applyBorder="1" applyAlignment="1">
      <alignment horizontal="center" vertical="center"/>
    </xf>
    <xf numFmtId="3" fontId="4" fillId="0" borderId="1"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0" fontId="8" fillId="0" borderId="11" xfId="0" applyFont="1" applyFill="1" applyBorder="1" applyAlignment="1">
      <alignment vertical="center"/>
    </xf>
    <xf numFmtId="0" fontId="8" fillId="0" borderId="55" xfId="0" applyFont="1" applyFill="1" applyBorder="1" applyAlignment="1">
      <alignment vertical="center"/>
    </xf>
    <xf numFmtId="0" fontId="8" fillId="0" borderId="56" xfId="0" applyFont="1" applyFill="1" applyBorder="1" applyAlignment="1">
      <alignment vertical="top"/>
    </xf>
    <xf numFmtId="37" fontId="4" fillId="0" borderId="2" xfId="1" applyNumberFormat="1" applyFont="1" applyFill="1" applyBorder="1" applyAlignment="1">
      <alignment horizontal="center" vertical="center" wrapText="1"/>
    </xf>
    <xf numFmtId="0" fontId="5" fillId="0" borderId="44" xfId="0" applyFont="1" applyBorder="1" applyAlignment="1">
      <alignment vertical="top" wrapText="1"/>
    </xf>
    <xf numFmtId="0" fontId="7" fillId="0" borderId="44" xfId="0" applyFont="1" applyBorder="1" applyAlignment="1">
      <alignment vertical="top"/>
    </xf>
    <xf numFmtId="37" fontId="9" fillId="0" borderId="44" xfId="1" applyNumberFormat="1" applyFont="1" applyFill="1" applyBorder="1" applyAlignment="1">
      <alignment horizontal="center" vertical="center" wrapText="1"/>
    </xf>
    <xf numFmtId="3" fontId="4" fillId="0" borderId="0" xfId="0" applyNumberFormat="1" applyFont="1"/>
    <xf numFmtId="3" fontId="4" fillId="0" borderId="1" xfId="1" applyNumberFormat="1" applyFont="1" applyFill="1" applyBorder="1" applyAlignment="1">
      <alignment horizontal="center" vertical="center" wrapText="1"/>
    </xf>
    <xf numFmtId="37" fontId="4" fillId="0" borderId="1" xfId="1" applyNumberFormat="1" applyFont="1" applyFill="1" applyBorder="1" applyAlignment="1">
      <alignment horizontal="center" vertical="center"/>
    </xf>
    <xf numFmtId="3" fontId="4" fillId="0" borderId="18" xfId="1" applyNumberFormat="1" applyFont="1" applyBorder="1" applyAlignment="1">
      <alignment horizontal="left" vertical="center" wrapText="1"/>
    </xf>
    <xf numFmtId="0" fontId="4" fillId="0" borderId="19" xfId="1" applyNumberFormat="1" applyFont="1" applyBorder="1" applyAlignment="1">
      <alignment horizontal="center" vertical="center"/>
    </xf>
    <xf numFmtId="3" fontId="4" fillId="0" borderId="1" xfId="1" applyNumberFormat="1" applyFont="1" applyFill="1" applyBorder="1" applyAlignment="1">
      <alignment horizontal="center" vertical="top" wrapText="1"/>
    </xf>
    <xf numFmtId="164" fontId="8" fillId="0" borderId="11" xfId="1" applyNumberFormat="1" applyFont="1" applyFill="1" applyBorder="1" applyAlignment="1">
      <alignment vertical="top" wrapText="1"/>
    </xf>
    <xf numFmtId="164" fontId="8" fillId="0" borderId="55" xfId="1" applyNumberFormat="1" applyFont="1" applyFill="1" applyBorder="1" applyAlignment="1">
      <alignment vertical="top" wrapText="1"/>
    </xf>
    <xf numFmtId="164" fontId="8" fillId="0" borderId="56" xfId="1" applyNumberFormat="1" applyFont="1" applyFill="1" applyBorder="1" applyAlignment="1">
      <alignment vertical="top" wrapText="1"/>
    </xf>
    <xf numFmtId="0" fontId="11" fillId="0" borderId="11" xfId="0" applyFont="1" applyBorder="1" applyAlignment="1">
      <alignment horizontal="left" vertical="top" wrapText="1"/>
    </xf>
    <xf numFmtId="164" fontId="8" fillId="0" borderId="44" xfId="1" applyNumberFormat="1" applyFont="1" applyBorder="1" applyAlignment="1">
      <alignment vertical="top"/>
    </xf>
    <xf numFmtId="164" fontId="8" fillId="0" borderId="52" xfId="1" applyNumberFormat="1" applyFont="1" applyBorder="1" applyAlignment="1">
      <alignment vertical="top"/>
    </xf>
    <xf numFmtId="164" fontId="8" fillId="0" borderId="60" xfId="1" applyNumberFormat="1" applyFont="1" applyBorder="1" applyAlignment="1">
      <alignment vertical="top"/>
    </xf>
    <xf numFmtId="164" fontId="8" fillId="0" borderId="59" xfId="1" applyNumberFormat="1" applyFont="1" applyBorder="1" applyAlignment="1">
      <alignment vertical="top"/>
    </xf>
    <xf numFmtId="0" fontId="4" fillId="0" borderId="44" xfId="0" applyFont="1" applyBorder="1"/>
    <xf numFmtId="0" fontId="11" fillId="0" borderId="15" xfId="0" applyFont="1" applyBorder="1" applyAlignment="1">
      <alignment vertical="top" wrapText="1"/>
    </xf>
    <xf numFmtId="0" fontId="11" fillId="0" borderId="52" xfId="0" applyFont="1" applyBorder="1" applyAlignment="1">
      <alignment vertical="top" wrapText="1"/>
    </xf>
    <xf numFmtId="0" fontId="11" fillId="0" borderId="7" xfId="0" applyFont="1" applyBorder="1" applyAlignment="1">
      <alignment vertical="top" wrapText="1"/>
    </xf>
    <xf numFmtId="0" fontId="11" fillId="0" borderId="2" xfId="0" applyFont="1" applyBorder="1" applyAlignment="1">
      <alignment horizontal="left" vertical="top" wrapText="1"/>
    </xf>
    <xf numFmtId="43" fontId="0" fillId="0" borderId="0" xfId="0" applyNumberFormat="1"/>
    <xf numFmtId="0" fontId="5" fillId="0" borderId="62" xfId="0" applyFont="1" applyBorder="1" applyAlignment="1">
      <alignment vertical="top" wrapText="1"/>
    </xf>
    <xf numFmtId="0" fontId="7" fillId="0" borderId="62" xfId="0" applyFont="1" applyBorder="1" applyAlignment="1">
      <alignment vertical="top"/>
    </xf>
    <xf numFmtId="164" fontId="8" fillId="0" borderId="62" xfId="1" applyNumberFormat="1" applyFont="1" applyBorder="1" applyAlignment="1">
      <alignment vertical="top"/>
    </xf>
    <xf numFmtId="164" fontId="8" fillId="0" borderId="63" xfId="1" applyNumberFormat="1" applyFont="1" applyBorder="1" applyAlignment="1">
      <alignment vertical="top"/>
    </xf>
    <xf numFmtId="164" fontId="8" fillId="0" borderId="64" xfId="1" applyNumberFormat="1" applyFont="1" applyBorder="1" applyAlignment="1">
      <alignment vertical="top"/>
    </xf>
    <xf numFmtId="164" fontId="8" fillId="0" borderId="65" xfId="1" applyNumberFormat="1" applyFont="1" applyBorder="1" applyAlignment="1">
      <alignment vertical="top"/>
    </xf>
    <xf numFmtId="164" fontId="9" fillId="0" borderId="66" xfId="1" applyNumberFormat="1" applyFont="1" applyBorder="1" applyAlignment="1">
      <alignment horizontal="center" vertical="top"/>
    </xf>
    <xf numFmtId="3" fontId="9" fillId="0" borderId="67" xfId="1" applyNumberFormat="1" applyFont="1" applyFill="1" applyBorder="1" applyAlignment="1">
      <alignment horizontal="center" vertical="center" wrapText="1"/>
    </xf>
    <xf numFmtId="37" fontId="5" fillId="0" borderId="67" xfId="1" applyNumberFormat="1" applyFont="1" applyFill="1" applyBorder="1" applyAlignment="1">
      <alignment horizontal="center" vertical="top" wrapText="1"/>
    </xf>
    <xf numFmtId="37" fontId="9" fillId="0" borderId="62" xfId="1" applyNumberFormat="1" applyFont="1" applyFill="1" applyBorder="1" applyAlignment="1">
      <alignment horizontal="center" vertical="top"/>
    </xf>
    <xf numFmtId="37" fontId="9" fillId="0" borderId="63" xfId="1" applyNumberFormat="1" applyFont="1" applyFill="1" applyBorder="1" applyAlignment="1">
      <alignment horizontal="center" vertical="top"/>
    </xf>
    <xf numFmtId="164" fontId="9" fillId="0" borderId="63" xfId="1" applyNumberFormat="1" applyFont="1" applyFill="1" applyBorder="1" applyAlignment="1">
      <alignment horizontal="left" vertical="top" wrapText="1"/>
    </xf>
    <xf numFmtId="164" fontId="9" fillId="0" borderId="68" xfId="1" applyNumberFormat="1" applyFont="1" applyFill="1" applyBorder="1" applyAlignment="1">
      <alignment horizontal="left" vertical="top" wrapText="1"/>
    </xf>
    <xf numFmtId="164" fontId="9" fillId="0" borderId="69" xfId="1" applyNumberFormat="1" applyFont="1" applyFill="1" applyBorder="1" applyAlignment="1">
      <alignment horizontal="left" vertical="top" wrapText="1"/>
    </xf>
    <xf numFmtId="37" fontId="9" fillId="0" borderId="62" xfId="1" applyNumberFormat="1" applyFont="1" applyFill="1" applyBorder="1" applyAlignment="1">
      <alignment horizontal="center" vertical="top" wrapText="1"/>
    </xf>
    <xf numFmtId="0" fontId="11" fillId="0" borderId="63" xfId="0" applyFont="1" applyBorder="1" applyAlignment="1">
      <alignment vertical="top" wrapText="1"/>
    </xf>
    <xf numFmtId="0" fontId="11" fillId="0" borderId="67" xfId="0" applyFont="1" applyBorder="1" applyAlignment="1">
      <alignment vertical="top" wrapText="1"/>
    </xf>
    <xf numFmtId="0" fontId="11" fillId="0" borderId="47" xfId="0" applyFont="1" applyBorder="1" applyAlignment="1">
      <alignment wrapText="1"/>
    </xf>
    <xf numFmtId="0" fontId="11" fillId="0" borderId="1" xfId="0" applyFont="1" applyBorder="1" applyAlignment="1">
      <alignment wrapText="1"/>
    </xf>
    <xf numFmtId="0" fontId="11" fillId="0" borderId="7" xfId="0" applyFont="1" applyBorder="1" applyAlignment="1">
      <alignment wrapText="1"/>
    </xf>
    <xf numFmtId="0" fontId="11" fillId="0" borderId="12" xfId="0" applyFont="1" applyBorder="1" applyAlignment="1">
      <alignment horizontal="left" wrapText="1"/>
    </xf>
    <xf numFmtId="3" fontId="4" fillId="0" borderId="21" xfId="1" applyNumberFormat="1" applyFont="1" applyFill="1" applyBorder="1" applyAlignment="1">
      <alignment horizontal="center" vertical="top" wrapText="1"/>
    </xf>
    <xf numFmtId="0" fontId="11" fillId="0" borderId="20" xfId="0" applyFont="1" applyBorder="1" applyAlignment="1">
      <alignment horizontal="left" wrapText="1"/>
    </xf>
    <xf numFmtId="0" fontId="11" fillId="0" borderId="21" xfId="0" applyFont="1" applyBorder="1" applyAlignment="1">
      <alignment horizontal="left" wrapText="1"/>
    </xf>
    <xf numFmtId="0" fontId="11" fillId="0" borderId="21" xfId="0" applyFont="1" applyBorder="1" applyAlignment="1">
      <alignment wrapText="1"/>
    </xf>
    <xf numFmtId="0" fontId="10" fillId="0" borderId="0" xfId="0" applyFont="1" applyBorder="1" applyAlignment="1">
      <alignment horizontal="left" vertical="center" wrapText="1"/>
    </xf>
    <xf numFmtId="37" fontId="9" fillId="0" borderId="67" xfId="1" applyNumberFormat="1" applyFont="1" applyFill="1" applyBorder="1" applyAlignment="1">
      <alignment horizontal="center" vertical="top" wrapText="1"/>
    </xf>
    <xf numFmtId="164" fontId="4" fillId="0" borderId="65" xfId="0" applyNumberFormat="1" applyFont="1" applyBorder="1"/>
    <xf numFmtId="0" fontId="4" fillId="0" borderId="62" xfId="0" applyFont="1" applyBorder="1"/>
    <xf numFmtId="37" fontId="4" fillId="0" borderId="2" xfId="1" applyNumberFormat="1" applyFont="1" applyFill="1" applyBorder="1" applyAlignment="1">
      <alignment horizontal="center" vertical="center"/>
    </xf>
    <xf numFmtId="0" fontId="11" fillId="0" borderId="0" xfId="4" applyFont="1" applyBorder="1" applyAlignment="1">
      <alignment horizontal="center" vertical="top" wrapText="1"/>
    </xf>
    <xf numFmtId="0" fontId="4" fillId="0" borderId="2" xfId="4" applyFont="1" applyBorder="1" applyAlignment="1">
      <alignment wrapText="1"/>
    </xf>
    <xf numFmtId="164" fontId="9" fillId="0" borderId="61" xfId="1" applyNumberFormat="1" applyFont="1" applyBorder="1" applyAlignment="1">
      <alignment horizontal="center" vertical="center"/>
    </xf>
    <xf numFmtId="0" fontId="4" fillId="0" borderId="0" xfId="0" applyFont="1" applyBorder="1" applyAlignment="1">
      <alignment vertical="top"/>
    </xf>
    <xf numFmtId="0" fontId="4" fillId="0" borderId="2" xfId="0" applyFont="1" applyBorder="1" applyAlignment="1">
      <alignment vertical="top"/>
    </xf>
    <xf numFmtId="37" fontId="4" fillId="0" borderId="0" xfId="1" applyNumberFormat="1" applyFont="1" applyFill="1" applyBorder="1" applyAlignment="1">
      <alignment horizontal="center" vertical="center" wrapText="1"/>
    </xf>
    <xf numFmtId="0" fontId="4" fillId="0" borderId="43" xfId="1" applyNumberFormat="1" applyFont="1" applyBorder="1" applyAlignment="1">
      <alignment horizontal="center" vertical="center"/>
    </xf>
    <xf numFmtId="0" fontId="4" fillId="0" borderId="47" xfId="1" applyNumberFormat="1" applyFont="1" applyBorder="1" applyAlignment="1">
      <alignment horizontal="center" vertical="center"/>
    </xf>
    <xf numFmtId="164" fontId="4" fillId="0" borderId="7" xfId="1" applyNumberFormat="1" applyFont="1" applyFill="1" applyBorder="1" applyAlignment="1">
      <alignment horizontal="center" vertical="center"/>
    </xf>
    <xf numFmtId="37" fontId="4" fillId="0" borderId="7" xfId="1" applyNumberFormat="1" applyFont="1" applyFill="1" applyBorder="1" applyAlignment="1">
      <alignment horizontal="center" vertical="center"/>
    </xf>
    <xf numFmtId="0" fontId="4" fillId="0" borderId="54" xfId="0" applyFont="1" applyFill="1" applyBorder="1" applyAlignment="1">
      <alignment vertical="top" wrapText="1"/>
    </xf>
    <xf numFmtId="37" fontId="4" fillId="0" borderId="7" xfId="1" applyNumberFormat="1" applyFont="1" applyFill="1" applyBorder="1" applyAlignment="1">
      <alignment horizontal="center" vertical="center" wrapText="1"/>
    </xf>
    <xf numFmtId="0" fontId="11" fillId="0" borderId="71" xfId="0" applyFont="1" applyBorder="1" applyAlignment="1">
      <alignment horizontal="center" vertical="top" wrapText="1"/>
    </xf>
    <xf numFmtId="0" fontId="4" fillId="0" borderId="7" xfId="0" applyFont="1" applyBorder="1"/>
    <xf numFmtId="0" fontId="4" fillId="0" borderId="2" xfId="0" applyFont="1" applyBorder="1" applyAlignment="1">
      <alignment vertical="top" wrapText="1"/>
    </xf>
    <xf numFmtId="3" fontId="4" fillId="0" borderId="7" xfId="1" applyNumberFormat="1" applyFont="1" applyBorder="1" applyAlignment="1">
      <alignment horizontal="left" vertical="center"/>
    </xf>
    <xf numFmtId="3" fontId="4" fillId="0" borderId="7" xfId="1" applyNumberFormat="1" applyFont="1" applyFill="1" applyBorder="1" applyAlignment="1">
      <alignment horizontal="center" vertical="center" wrapText="1"/>
    </xf>
    <xf numFmtId="164" fontId="4" fillId="0" borderId="47" xfId="1" applyNumberFormat="1" applyFont="1" applyFill="1" applyBorder="1" applyAlignment="1">
      <alignment horizontal="center" vertical="center"/>
    </xf>
    <xf numFmtId="164" fontId="4" fillId="0" borderId="71" xfId="1" applyNumberFormat="1" applyFont="1" applyFill="1" applyBorder="1" applyAlignment="1">
      <alignment horizontal="center" vertical="center"/>
    </xf>
    <xf numFmtId="164" fontId="8" fillId="0" borderId="54" xfId="1" applyNumberFormat="1" applyFont="1" applyFill="1" applyBorder="1" applyAlignment="1">
      <alignment vertical="top" wrapText="1"/>
    </xf>
    <xf numFmtId="164" fontId="8" fillId="0" borderId="40" xfId="1" applyNumberFormat="1" applyFont="1" applyFill="1" applyBorder="1" applyAlignment="1">
      <alignment vertical="top" wrapText="1"/>
    </xf>
    <xf numFmtId="164" fontId="8" fillId="0" borderId="72" xfId="1" applyNumberFormat="1" applyFont="1" applyFill="1" applyBorder="1" applyAlignment="1">
      <alignment vertical="top" wrapText="1"/>
    </xf>
    <xf numFmtId="0" fontId="11" fillId="0" borderId="53" xfId="0" applyFont="1" applyBorder="1" applyAlignment="1">
      <alignment wrapText="1"/>
    </xf>
    <xf numFmtId="0" fontId="15" fillId="0" borderId="29" xfId="0" applyFont="1" applyBorder="1" applyAlignment="1">
      <alignment horizontal="center" vertical="top" wrapText="1"/>
    </xf>
    <xf numFmtId="3" fontId="4" fillId="0" borderId="7" xfId="1" applyNumberFormat="1" applyFont="1" applyBorder="1" applyAlignment="1">
      <alignment horizontal="center" vertical="center" wrapText="1"/>
    </xf>
    <xf numFmtId="0" fontId="12" fillId="0" borderId="40" xfId="0" applyFont="1" applyBorder="1" applyAlignment="1">
      <alignment horizontal="center" vertical="center" wrapText="1"/>
    </xf>
    <xf numFmtId="0" fontId="2" fillId="0" borderId="0" xfId="0" applyFont="1"/>
    <xf numFmtId="0" fontId="11" fillId="0" borderId="0" xfId="0" applyFont="1" applyBorder="1" applyAlignment="1">
      <alignment wrapText="1"/>
    </xf>
    <xf numFmtId="0" fontId="11" fillId="0" borderId="45" xfId="0" applyFont="1" applyBorder="1" applyAlignment="1">
      <alignment wrapText="1"/>
    </xf>
    <xf numFmtId="37" fontId="4" fillId="0" borderId="1" xfId="1" applyNumberFormat="1" applyFont="1" applyFill="1" applyBorder="1" applyAlignment="1">
      <alignment horizontal="center" vertical="top"/>
    </xf>
    <xf numFmtId="0" fontId="11" fillId="0" borderId="47" xfId="0" applyFont="1" applyBorder="1" applyAlignment="1">
      <alignment vertical="center" wrapText="1"/>
    </xf>
    <xf numFmtId="0" fontId="4" fillId="0" borderId="1" xfId="0" applyFont="1" applyBorder="1"/>
    <xf numFmtId="0" fontId="4" fillId="0" borderId="24" xfId="1" applyNumberFormat="1" applyFont="1" applyFill="1" applyBorder="1" applyAlignment="1">
      <alignment vertical="top" wrapText="1"/>
    </xf>
    <xf numFmtId="164" fontId="27" fillId="0" borderId="40" xfId="0" applyNumberFormat="1" applyFont="1" applyFill="1" applyBorder="1" applyAlignment="1">
      <alignment horizontal="center"/>
    </xf>
    <xf numFmtId="0" fontId="5" fillId="0" borderId="2" xfId="0" applyFont="1" applyBorder="1" applyAlignment="1">
      <alignment horizontal="left" vertical="top" wrapText="1"/>
    </xf>
    <xf numFmtId="3" fontId="4" fillId="0" borderId="7" xfId="1" applyNumberFormat="1" applyFont="1" applyBorder="1" applyAlignment="1">
      <alignment horizontal="center" vertical="center"/>
    </xf>
    <xf numFmtId="3" fontId="4" fillId="0" borderId="2" xfId="1" applyNumberFormat="1" applyFont="1" applyBorder="1" applyAlignment="1">
      <alignment horizontal="center" vertical="center"/>
    </xf>
    <xf numFmtId="3" fontId="4" fillId="0" borderId="8" xfId="1" applyNumberFormat="1" applyFont="1" applyFill="1" applyBorder="1" applyAlignment="1">
      <alignment horizontal="center" vertical="center"/>
    </xf>
    <xf numFmtId="3" fontId="4" fillId="0" borderId="7" xfId="1" applyNumberFormat="1" applyFont="1" applyBorder="1" applyAlignment="1">
      <alignment horizontal="center" vertical="top"/>
    </xf>
    <xf numFmtId="1" fontId="4" fillId="0" borderId="26" xfId="0" applyNumberFormat="1" applyFont="1" applyBorder="1" applyAlignment="1">
      <alignment horizontal="center" vertical="center"/>
    </xf>
    <xf numFmtId="1" fontId="4" fillId="0" borderId="4" xfId="0" applyNumberFormat="1"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3" fontId="4" fillId="0" borderId="7" xfId="1" applyNumberFormat="1" applyFont="1" applyBorder="1" applyAlignment="1">
      <alignment horizontal="center" vertical="center"/>
    </xf>
    <xf numFmtId="3" fontId="4" fillId="0" borderId="8" xfId="1" applyNumberFormat="1" applyFont="1" applyFill="1" applyBorder="1" applyAlignment="1">
      <alignment horizontal="center" vertical="center"/>
    </xf>
    <xf numFmtId="3" fontId="4" fillId="0" borderId="7" xfId="1" applyNumberFormat="1" applyFont="1" applyBorder="1" applyAlignment="1">
      <alignment horizontal="center" vertical="center" wrapText="1"/>
    </xf>
    <xf numFmtId="3" fontId="4" fillId="0" borderId="2" xfId="1" applyNumberFormat="1" applyFont="1" applyBorder="1" applyAlignment="1">
      <alignment horizontal="center" vertical="center"/>
    </xf>
    <xf numFmtId="0" fontId="8" fillId="0" borderId="19" xfId="0" applyFont="1" applyBorder="1" applyAlignment="1">
      <alignment horizontal="center" vertical="center"/>
    </xf>
    <xf numFmtId="1" fontId="4" fillId="0" borderId="26" xfId="0" applyNumberFormat="1" applyFont="1" applyBorder="1" applyAlignment="1">
      <alignment horizontal="center" vertical="center"/>
    </xf>
    <xf numFmtId="1" fontId="4" fillId="0" borderId="4" xfId="0" applyNumberFormat="1" applyFont="1" applyBorder="1" applyAlignment="1">
      <alignment horizontal="center" vertical="center"/>
    </xf>
    <xf numFmtId="37" fontId="4" fillId="0" borderId="0" xfId="0" applyNumberFormat="1" applyFont="1"/>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wrapText="1"/>
    </xf>
    <xf numFmtId="3" fontId="4" fillId="0" borderId="2" xfId="1" applyNumberFormat="1" applyFont="1" applyBorder="1" applyAlignment="1">
      <alignment horizontal="left" vertical="center"/>
    </xf>
    <xf numFmtId="0" fontId="4" fillId="0" borderId="76" xfId="1" applyNumberFormat="1" applyFont="1" applyBorder="1" applyAlignment="1">
      <alignment horizontal="center" vertical="center"/>
    </xf>
    <xf numFmtId="0" fontId="4" fillId="0" borderId="56" xfId="1" applyNumberFormat="1" applyFont="1" applyBorder="1" applyAlignment="1">
      <alignment horizontal="center" vertical="center"/>
    </xf>
    <xf numFmtId="3" fontId="4" fillId="0" borderId="7" xfId="1" applyNumberFormat="1" applyFont="1" applyFill="1" applyBorder="1" applyAlignment="1">
      <alignment horizontal="center" vertical="top" wrapText="1"/>
    </xf>
    <xf numFmtId="164" fontId="4" fillId="0" borderId="47" xfId="1" applyNumberFormat="1" applyFont="1" applyFill="1" applyBorder="1" applyAlignment="1">
      <alignment horizontal="center" vertical="top"/>
    </xf>
    <xf numFmtId="3" fontId="4" fillId="0" borderId="5" xfId="1" applyNumberFormat="1" applyFont="1" applyBorder="1" applyAlignment="1">
      <alignment horizontal="left" vertical="center" wrapText="1"/>
    </xf>
    <xf numFmtId="3" fontId="4" fillId="0" borderId="5" xfId="1" applyNumberFormat="1" applyFont="1" applyFill="1" applyBorder="1" applyAlignment="1">
      <alignment horizontal="center" vertical="center" wrapText="1"/>
    </xf>
    <xf numFmtId="3" fontId="4" fillId="0" borderId="78" xfId="1" applyNumberFormat="1" applyFont="1" applyBorder="1" applyAlignment="1">
      <alignment horizontal="left" vertical="center" wrapText="1"/>
    </xf>
    <xf numFmtId="0" fontId="4" fillId="0" borderId="42" xfId="1" applyNumberFormat="1" applyFont="1" applyBorder="1" applyAlignment="1">
      <alignment horizontal="center" vertical="center"/>
    </xf>
    <xf numFmtId="0" fontId="4" fillId="0" borderId="39" xfId="1" applyNumberFormat="1" applyFont="1" applyBorder="1" applyAlignment="1">
      <alignment horizontal="center" vertical="center"/>
    </xf>
    <xf numFmtId="3" fontId="4" fillId="0" borderId="78" xfId="1" applyNumberFormat="1" applyFont="1" applyFill="1" applyBorder="1" applyAlignment="1">
      <alignment horizontal="center" vertical="top" wrapText="1"/>
    </xf>
    <xf numFmtId="164" fontId="4" fillId="0" borderId="39" xfId="1" applyNumberFormat="1" applyFont="1" applyFill="1" applyBorder="1" applyAlignment="1">
      <alignment horizontal="center" vertical="top"/>
    </xf>
    <xf numFmtId="37" fontId="4" fillId="0" borderId="78" xfId="1" applyNumberFormat="1" applyFont="1" applyFill="1" applyBorder="1" applyAlignment="1">
      <alignment horizontal="center" vertical="center"/>
    </xf>
    <xf numFmtId="37" fontId="4" fillId="0" borderId="38" xfId="1" applyNumberFormat="1" applyFont="1" applyFill="1" applyBorder="1" applyAlignment="1">
      <alignment horizontal="center" vertical="center"/>
    </xf>
    <xf numFmtId="0" fontId="10" fillId="0" borderId="41" xfId="1" applyNumberFormat="1" applyFont="1" applyFill="1" applyBorder="1" applyAlignment="1">
      <alignment vertical="top" wrapText="1"/>
    </xf>
    <xf numFmtId="37" fontId="4" fillId="0" borderId="78" xfId="1" applyNumberFormat="1" applyFont="1" applyFill="1" applyBorder="1" applyAlignment="1">
      <alignment horizontal="center" vertical="center" wrapText="1"/>
    </xf>
    <xf numFmtId="0" fontId="4" fillId="0" borderId="78" xfId="0" applyFont="1" applyBorder="1"/>
    <xf numFmtId="3" fontId="4" fillId="0" borderId="12" xfId="1" applyNumberFormat="1" applyFont="1" applyBorder="1" applyAlignment="1">
      <alignment horizontal="left" vertical="center"/>
    </xf>
    <xf numFmtId="0" fontId="4" fillId="0" borderId="34" xfId="1" applyNumberFormat="1" applyFont="1" applyBorder="1" applyAlignment="1">
      <alignment horizontal="center" vertical="center"/>
    </xf>
    <xf numFmtId="0" fontId="4" fillId="0" borderId="32" xfId="1" applyNumberFormat="1" applyFont="1" applyBorder="1" applyAlignment="1">
      <alignment horizontal="center" vertical="center"/>
    </xf>
    <xf numFmtId="3" fontId="4" fillId="0" borderId="44" xfId="1" applyNumberFormat="1" applyFont="1" applyFill="1" applyBorder="1" applyAlignment="1">
      <alignment horizontal="center" vertical="top" wrapText="1"/>
    </xf>
    <xf numFmtId="164" fontId="4" fillId="0" borderId="53" xfId="1" applyNumberFormat="1" applyFont="1" applyFill="1" applyBorder="1" applyAlignment="1">
      <alignment horizontal="center" vertical="top"/>
    </xf>
    <xf numFmtId="164" fontId="4" fillId="0" borderId="12" xfId="1" applyNumberFormat="1" applyFont="1" applyFill="1" applyBorder="1" applyAlignment="1">
      <alignment horizontal="center" vertical="top"/>
    </xf>
    <xf numFmtId="164" fontId="4" fillId="0" borderId="35" xfId="1" applyNumberFormat="1" applyFont="1" applyFill="1" applyBorder="1" applyAlignment="1">
      <alignment horizontal="center" vertical="top"/>
    </xf>
    <xf numFmtId="164" fontId="8" fillId="0" borderId="33" xfId="1" applyNumberFormat="1" applyFont="1" applyFill="1" applyBorder="1" applyAlignment="1">
      <alignment vertical="top" wrapText="1"/>
    </xf>
    <xf numFmtId="164" fontId="8" fillId="0" borderId="31" xfId="1" applyNumberFormat="1" applyFont="1" applyFill="1" applyBorder="1" applyAlignment="1">
      <alignment vertical="top" wrapText="1"/>
    </xf>
    <xf numFmtId="37" fontId="4" fillId="0" borderId="44" xfId="1" applyNumberFormat="1" applyFont="1" applyFill="1" applyBorder="1" applyAlignment="1">
      <alignment horizontal="center" vertical="center" wrapText="1"/>
    </xf>
    <xf numFmtId="0" fontId="4" fillId="0" borderId="52" xfId="0" applyFont="1" applyBorder="1"/>
    <xf numFmtId="164" fontId="4" fillId="0" borderId="38" xfId="1" applyNumberFormat="1" applyFont="1" applyFill="1" applyBorder="1" applyAlignment="1">
      <alignment horizontal="center" vertical="center"/>
    </xf>
    <xf numFmtId="0" fontId="4" fillId="0" borderId="38" xfId="0" applyFont="1" applyBorder="1"/>
    <xf numFmtId="164" fontId="4" fillId="0" borderId="35" xfId="1" applyNumberFormat="1" applyFont="1" applyFill="1" applyBorder="1" applyAlignment="1">
      <alignment horizontal="center" vertical="center"/>
    </xf>
    <xf numFmtId="0" fontId="4" fillId="0" borderId="35" xfId="0" applyFont="1" applyBorder="1"/>
    <xf numFmtId="3" fontId="4" fillId="0" borderId="78" xfId="1" applyNumberFormat="1" applyFont="1" applyFill="1" applyBorder="1" applyAlignment="1">
      <alignment horizontal="center" vertical="center" wrapText="1"/>
    </xf>
    <xf numFmtId="164" fontId="4" fillId="0" borderId="39" xfId="1" applyNumberFormat="1" applyFont="1" applyFill="1" applyBorder="1" applyAlignment="1">
      <alignment horizontal="center" vertical="center"/>
    </xf>
    <xf numFmtId="37" fontId="4" fillId="0" borderId="39" xfId="1" applyNumberFormat="1" applyFont="1" applyFill="1" applyBorder="1" applyAlignment="1">
      <alignment horizontal="center" vertical="center"/>
    </xf>
    <xf numFmtId="0" fontId="8" fillId="0" borderId="37" xfId="0" applyFont="1" applyFill="1" applyBorder="1" applyAlignment="1">
      <alignment vertical="center"/>
    </xf>
    <xf numFmtId="0" fontId="8" fillId="0" borderId="41" xfId="0" applyFont="1" applyFill="1" applyBorder="1" applyAlignment="1">
      <alignment vertical="center"/>
    </xf>
    <xf numFmtId="0" fontId="11" fillId="0" borderId="78" xfId="0" applyFont="1" applyBorder="1" applyAlignment="1">
      <alignment vertical="top" wrapText="1"/>
    </xf>
    <xf numFmtId="3" fontId="4" fillId="0" borderId="44" xfId="1" applyNumberFormat="1" applyFont="1" applyFill="1" applyBorder="1" applyAlignment="1">
      <alignment horizontal="center" vertical="center" wrapText="1"/>
    </xf>
    <xf numFmtId="164" fontId="4" fillId="0" borderId="53" xfId="1" applyNumberFormat="1" applyFont="1" applyFill="1" applyBorder="1" applyAlignment="1">
      <alignment horizontal="center" vertical="center"/>
    </xf>
    <xf numFmtId="164" fontId="4" fillId="0" borderId="13" xfId="1" applyNumberFormat="1" applyFont="1" applyFill="1" applyBorder="1" applyAlignment="1">
      <alignment horizontal="center" vertical="center"/>
    </xf>
    <xf numFmtId="164" fontId="8" fillId="0" borderId="52" xfId="1" applyNumberFormat="1" applyFont="1" applyFill="1" applyBorder="1" applyAlignment="1">
      <alignment vertical="center" wrapText="1"/>
    </xf>
    <xf numFmtId="0" fontId="11" fillId="0" borderId="12" xfId="0" applyFont="1" applyBorder="1" applyAlignment="1">
      <alignment vertical="top" wrapText="1"/>
    </xf>
    <xf numFmtId="37" fontId="4" fillId="0" borderId="78" xfId="1" applyNumberFormat="1" applyFont="1" applyFill="1" applyBorder="1" applyAlignment="1">
      <alignment horizontal="center" vertical="top"/>
    </xf>
    <xf numFmtId="37" fontId="4" fillId="0" borderId="39" xfId="1" applyNumberFormat="1" applyFont="1" applyFill="1" applyBorder="1" applyAlignment="1">
      <alignment horizontal="center" vertical="top"/>
    </xf>
    <xf numFmtId="164" fontId="4" fillId="0" borderId="38" xfId="1" applyNumberFormat="1" applyFont="1" applyFill="1" applyBorder="1" applyAlignment="1">
      <alignment horizontal="center" vertical="top"/>
    </xf>
    <xf numFmtId="3" fontId="4" fillId="0" borderId="12" xfId="1" applyNumberFormat="1" applyFont="1" applyFill="1" applyBorder="1" applyAlignment="1">
      <alignment horizontal="center" vertical="top" wrapText="1"/>
    </xf>
    <xf numFmtId="164" fontId="4" fillId="0" borderId="13" xfId="1" applyNumberFormat="1" applyFont="1" applyFill="1" applyBorder="1" applyAlignment="1">
      <alignment horizontal="center" vertical="top"/>
    </xf>
    <xf numFmtId="164" fontId="4" fillId="0" borderId="44" xfId="1" applyNumberFormat="1" applyFont="1" applyFill="1" applyBorder="1" applyAlignment="1">
      <alignment horizontal="center" vertical="top"/>
    </xf>
    <xf numFmtId="164" fontId="4" fillId="0" borderId="78" xfId="1" applyNumberFormat="1" applyFont="1" applyFill="1" applyBorder="1" applyAlignment="1">
      <alignment horizontal="center" vertical="top"/>
    </xf>
    <xf numFmtId="164" fontId="8" fillId="0" borderId="37" xfId="1" applyNumberFormat="1" applyFont="1" applyFill="1" applyBorder="1" applyAlignment="1">
      <alignment vertical="top" wrapText="1"/>
    </xf>
    <xf numFmtId="164" fontId="4" fillId="0" borderId="82" xfId="1" applyNumberFormat="1" applyFont="1" applyFill="1" applyBorder="1" applyAlignment="1">
      <alignment horizontal="center" vertical="top"/>
    </xf>
    <xf numFmtId="0" fontId="10" fillId="0" borderId="37" xfId="0" applyFont="1" applyFill="1" applyBorder="1" applyAlignment="1">
      <alignment vertical="center" wrapText="1"/>
    </xf>
    <xf numFmtId="0" fontId="10" fillId="0" borderId="41" xfId="0" applyFont="1" applyFill="1" applyBorder="1" applyAlignment="1">
      <alignment vertical="center"/>
    </xf>
    <xf numFmtId="3" fontId="4" fillId="0" borderId="81" xfId="0" applyNumberFormat="1" applyFont="1" applyFill="1" applyBorder="1" applyAlignment="1">
      <alignment horizontal="center" vertical="center"/>
    </xf>
    <xf numFmtId="164" fontId="8" fillId="0" borderId="32" xfId="1" applyNumberFormat="1" applyFont="1" applyFill="1" applyBorder="1" applyAlignment="1">
      <alignment vertical="top" wrapText="1"/>
    </xf>
    <xf numFmtId="3" fontId="4" fillId="0" borderId="7" xfId="1" applyNumberFormat="1" applyFont="1" applyFill="1" applyBorder="1" applyAlignment="1">
      <alignment horizontal="center" vertical="center"/>
    </xf>
    <xf numFmtId="0" fontId="8" fillId="0" borderId="81" xfId="0" applyFont="1" applyFill="1" applyBorder="1" applyAlignment="1">
      <alignment vertical="top"/>
    </xf>
    <xf numFmtId="0" fontId="4" fillId="0" borderId="15" xfId="0" applyFont="1" applyFill="1" applyBorder="1" applyAlignment="1">
      <alignment vertical="top" wrapText="1"/>
    </xf>
    <xf numFmtId="0" fontId="4" fillId="0" borderId="30" xfId="0" applyFont="1" applyFill="1" applyBorder="1" applyAlignment="1">
      <alignment vertical="top" wrapText="1"/>
    </xf>
    <xf numFmtId="3" fontId="4" fillId="0" borderId="17" xfId="0" applyNumberFormat="1" applyFont="1" applyFill="1" applyBorder="1" applyAlignment="1">
      <alignment horizontal="center" vertical="top" wrapText="1"/>
    </xf>
    <xf numFmtId="3" fontId="4" fillId="0" borderId="62" xfId="1" applyNumberFormat="1" applyFont="1" applyBorder="1" applyAlignment="1">
      <alignment horizontal="center" vertical="center"/>
    </xf>
    <xf numFmtId="3" fontId="4" fillId="0" borderId="62" xfId="1" applyNumberFormat="1" applyFont="1" applyFill="1" applyBorder="1" applyAlignment="1">
      <alignment horizontal="center" vertical="center" wrapText="1"/>
    </xf>
    <xf numFmtId="37" fontId="4" fillId="0" borderId="67" xfId="1" applyNumberFormat="1" applyFont="1" applyFill="1" applyBorder="1" applyAlignment="1">
      <alignment horizontal="center" vertical="center"/>
    </xf>
    <xf numFmtId="0" fontId="4" fillId="0" borderId="25" xfId="0" applyNumberFormat="1" applyFont="1" applyBorder="1" applyAlignment="1">
      <alignment horizontal="center" vertical="center"/>
    </xf>
    <xf numFmtId="0" fontId="4" fillId="0" borderId="71" xfId="0" applyFont="1" applyBorder="1"/>
    <xf numFmtId="3" fontId="4" fillId="0" borderId="5" xfId="1" applyNumberFormat="1" applyFont="1" applyBorder="1" applyAlignment="1">
      <alignment horizontal="center" vertical="top" wrapText="1"/>
    </xf>
    <xf numFmtId="0" fontId="4" fillId="0" borderId="3" xfId="1" applyNumberFormat="1" applyFont="1" applyBorder="1" applyAlignment="1">
      <alignment horizontal="center" vertical="top"/>
    </xf>
    <xf numFmtId="3" fontId="4" fillId="0" borderId="78" xfId="1" applyNumberFormat="1" applyFont="1" applyBorder="1" applyAlignment="1">
      <alignment horizontal="center" vertical="center" wrapText="1"/>
    </xf>
    <xf numFmtId="0" fontId="4" fillId="0" borderId="37" xfId="0" applyFont="1" applyFill="1" applyBorder="1" applyAlignment="1">
      <alignment vertical="top" wrapText="1"/>
    </xf>
    <xf numFmtId="0" fontId="4" fillId="0" borderId="41" xfId="0" applyFont="1" applyFill="1" applyBorder="1" applyAlignment="1">
      <alignment vertical="top" wrapText="1"/>
    </xf>
    <xf numFmtId="3" fontId="4" fillId="0" borderId="81" xfId="0" applyNumberFormat="1" applyFont="1" applyFill="1" applyBorder="1" applyAlignment="1">
      <alignment horizontal="center" vertical="top" wrapText="1"/>
    </xf>
    <xf numFmtId="3" fontId="4" fillId="0" borderId="44" xfId="1" applyNumberFormat="1" applyFont="1" applyBorder="1" applyAlignment="1">
      <alignment horizontal="center" vertical="top"/>
    </xf>
    <xf numFmtId="0" fontId="4" fillId="0" borderId="60" xfId="1" applyNumberFormat="1" applyFont="1" applyBorder="1" applyAlignment="1">
      <alignment horizontal="center" vertical="top"/>
    </xf>
    <xf numFmtId="0" fontId="4" fillId="0" borderId="53" xfId="1" applyNumberFormat="1" applyFont="1" applyBorder="1" applyAlignment="1">
      <alignment horizontal="center" vertical="top"/>
    </xf>
    <xf numFmtId="3" fontId="4" fillId="0" borderId="44" xfId="1" applyNumberFormat="1" applyFont="1" applyBorder="1" applyAlignment="1">
      <alignment horizontal="center" vertical="center"/>
    </xf>
    <xf numFmtId="0" fontId="4" fillId="0" borderId="60" xfId="1" applyNumberFormat="1" applyFont="1" applyBorder="1" applyAlignment="1">
      <alignment horizontal="center" vertical="center"/>
    </xf>
    <xf numFmtId="0" fontId="4" fillId="0" borderId="53" xfId="1" applyNumberFormat="1" applyFont="1" applyBorder="1" applyAlignment="1">
      <alignment horizontal="center" vertical="center"/>
    </xf>
    <xf numFmtId="164" fontId="4" fillId="0" borderId="44" xfId="1" applyNumberFormat="1" applyFont="1" applyFill="1" applyBorder="1" applyAlignment="1">
      <alignment horizontal="center" vertical="center"/>
    </xf>
    <xf numFmtId="164" fontId="4" fillId="0" borderId="57" xfId="1" applyNumberFormat="1" applyFont="1" applyFill="1" applyBorder="1" applyAlignment="1">
      <alignment vertical="center" wrapText="1"/>
    </xf>
    <xf numFmtId="164" fontId="4" fillId="0" borderId="58" xfId="1" applyNumberFormat="1" applyFont="1" applyFill="1" applyBorder="1" applyAlignment="1">
      <alignment vertical="center" wrapText="1"/>
    </xf>
    <xf numFmtId="0" fontId="4" fillId="0" borderId="59" xfId="0" applyFont="1" applyBorder="1"/>
    <xf numFmtId="0" fontId="4" fillId="0" borderId="43" xfId="1" applyNumberFormat="1" applyFont="1" applyBorder="1" applyAlignment="1">
      <alignment horizontal="center" vertical="top"/>
    </xf>
    <xf numFmtId="0" fontId="4" fillId="0" borderId="47" xfId="1" applyNumberFormat="1" applyFont="1" applyBorder="1" applyAlignment="1">
      <alignment horizontal="center" vertical="top"/>
    </xf>
    <xf numFmtId="3" fontId="4" fillId="0" borderId="78" xfId="1" applyNumberFormat="1" applyFont="1" applyBorder="1" applyAlignment="1">
      <alignment horizontal="center" vertical="top" wrapText="1"/>
    </xf>
    <xf numFmtId="0" fontId="4" fillId="0" borderId="42" xfId="1" applyNumberFormat="1" applyFont="1" applyBorder="1" applyAlignment="1">
      <alignment horizontal="center" vertical="top"/>
    </xf>
    <xf numFmtId="0" fontId="4" fillId="0" borderId="39" xfId="1" applyNumberFormat="1" applyFont="1" applyBorder="1" applyAlignment="1">
      <alignment horizontal="center" vertical="top"/>
    </xf>
    <xf numFmtId="0" fontId="4" fillId="0" borderId="77" xfId="0" applyFont="1" applyBorder="1"/>
    <xf numFmtId="0" fontId="11" fillId="0" borderId="44" xfId="0" applyFont="1" applyBorder="1" applyAlignment="1">
      <alignment vertical="top" wrapText="1"/>
    </xf>
    <xf numFmtId="164" fontId="4" fillId="0" borderId="78" xfId="1" applyNumberFormat="1" applyFont="1" applyFill="1" applyBorder="1" applyAlignment="1">
      <alignment horizontal="center" vertical="center"/>
    </xf>
    <xf numFmtId="37" fontId="4" fillId="0" borderId="37" xfId="1" applyNumberFormat="1" applyFont="1" applyFill="1" applyBorder="1" applyAlignment="1">
      <alignment horizontal="center" vertical="center"/>
    </xf>
    <xf numFmtId="3" fontId="4" fillId="0" borderId="39" xfId="1" applyNumberFormat="1" applyFont="1" applyFill="1" applyBorder="1" applyAlignment="1">
      <alignment horizontal="center" vertical="center"/>
    </xf>
    <xf numFmtId="3" fontId="4" fillId="0" borderId="38" xfId="1" applyNumberFormat="1" applyFont="1" applyFill="1" applyBorder="1" applyAlignment="1">
      <alignment horizontal="center" vertical="center"/>
    </xf>
    <xf numFmtId="15" fontId="6" fillId="0" borderId="2" xfId="0" applyNumberFormat="1" applyFont="1" applyBorder="1" applyAlignment="1">
      <alignment horizontal="left" vertical="center" wrapText="1"/>
    </xf>
    <xf numFmtId="15" fontId="6" fillId="0" borderId="2" xfId="0" applyNumberFormat="1" applyFont="1" applyBorder="1" applyAlignment="1">
      <alignment vertical="top" wrapText="1"/>
    </xf>
    <xf numFmtId="164" fontId="8" fillId="0" borderId="63" xfId="1" applyNumberFormat="1" applyFont="1" applyBorder="1" applyAlignment="1">
      <alignment horizontal="center" vertical="top"/>
    </xf>
    <xf numFmtId="15" fontId="6" fillId="0" borderId="2" xfId="0" applyNumberFormat="1" applyFont="1" applyBorder="1" applyAlignment="1">
      <alignment vertical="center" wrapText="1"/>
    </xf>
    <xf numFmtId="164" fontId="4" fillId="0" borderId="71" xfId="1" applyNumberFormat="1" applyFont="1" applyFill="1" applyBorder="1" applyAlignment="1">
      <alignment horizontal="center" vertical="top"/>
    </xf>
    <xf numFmtId="3" fontId="9" fillId="0" borderId="67" xfId="1" applyNumberFormat="1" applyFont="1" applyFill="1" applyBorder="1" applyAlignment="1">
      <alignment horizontal="center" vertical="top" wrapText="1"/>
    </xf>
    <xf numFmtId="3" fontId="4" fillId="0" borderId="44" xfId="1" applyNumberFormat="1" applyFont="1" applyBorder="1" applyAlignment="1">
      <alignment horizontal="left" vertical="center"/>
    </xf>
    <xf numFmtId="164" fontId="4" fillId="0" borderId="59" xfId="1" applyNumberFormat="1" applyFont="1" applyFill="1" applyBorder="1" applyAlignment="1">
      <alignment horizontal="center" vertical="top"/>
    </xf>
    <xf numFmtId="164" fontId="8" fillId="0" borderId="52" xfId="1" applyNumberFormat="1" applyFont="1" applyFill="1" applyBorder="1" applyAlignment="1">
      <alignment vertical="top" wrapText="1"/>
    </xf>
    <xf numFmtId="164" fontId="8" fillId="0" borderId="57" xfId="1" applyNumberFormat="1" applyFont="1" applyFill="1" applyBorder="1" applyAlignment="1">
      <alignment vertical="top" wrapText="1"/>
    </xf>
    <xf numFmtId="164" fontId="8" fillId="0" borderId="58" xfId="1" applyNumberFormat="1" applyFont="1" applyFill="1" applyBorder="1" applyAlignment="1">
      <alignment vertical="top" wrapText="1"/>
    </xf>
    <xf numFmtId="0" fontId="4" fillId="0" borderId="37" xfId="0" applyFont="1" applyBorder="1"/>
    <xf numFmtId="0" fontId="4" fillId="0" borderId="33" xfId="0" applyFont="1" applyBorder="1"/>
    <xf numFmtId="0" fontId="4" fillId="0" borderId="41" xfId="0" applyFont="1" applyFill="1" applyBorder="1" applyAlignment="1">
      <alignment horizontal="left" vertical="top" wrapText="1"/>
    </xf>
    <xf numFmtId="0" fontId="4" fillId="0" borderId="45" xfId="0" applyFont="1" applyBorder="1"/>
    <xf numFmtId="3" fontId="4" fillId="0" borderId="78" xfId="1" applyNumberFormat="1" applyFont="1" applyFill="1" applyBorder="1" applyAlignment="1">
      <alignment horizontal="center" vertical="center"/>
    </xf>
    <xf numFmtId="3" fontId="4" fillId="0" borderId="44" xfId="1" applyNumberFormat="1" applyFont="1" applyFill="1" applyBorder="1" applyAlignment="1">
      <alignment horizontal="center" vertical="center"/>
    </xf>
    <xf numFmtId="0" fontId="6" fillId="0" borderId="50" xfId="0" applyFont="1" applyBorder="1" applyAlignment="1">
      <alignment vertical="center" wrapText="1"/>
    </xf>
    <xf numFmtId="0" fontId="6" fillId="0" borderId="72" xfId="0" applyFont="1" applyBorder="1" applyAlignment="1">
      <alignment horizontal="center" vertical="center" wrapText="1"/>
    </xf>
    <xf numFmtId="3" fontId="4" fillId="0" borderId="5" xfId="1" applyNumberFormat="1" applyFont="1" applyFill="1" applyBorder="1" applyAlignment="1">
      <alignment horizontal="center" vertical="center"/>
    </xf>
    <xf numFmtId="0" fontId="8" fillId="0" borderId="15" xfId="0" applyFont="1" applyFill="1" applyBorder="1" applyAlignment="1">
      <alignment vertical="center"/>
    </xf>
    <xf numFmtId="0" fontId="8" fillId="0" borderId="30" xfId="0" applyFont="1" applyFill="1" applyBorder="1" applyAlignment="1">
      <alignment vertical="center"/>
    </xf>
    <xf numFmtId="0" fontId="8" fillId="0" borderId="17" xfId="0" applyFont="1" applyFill="1" applyBorder="1" applyAlignment="1">
      <alignment vertical="top"/>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67" xfId="0" applyFont="1" applyBorder="1" applyAlignment="1">
      <alignment horizontal="center" vertical="center"/>
    </xf>
    <xf numFmtId="0" fontId="4" fillId="0" borderId="63"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wrapText="1"/>
    </xf>
    <xf numFmtId="37" fontId="9" fillId="0" borderId="12" xfId="1" applyNumberFormat="1" applyFont="1" applyFill="1" applyBorder="1" applyAlignment="1">
      <alignment horizontal="center" vertical="center" wrapText="1"/>
    </xf>
    <xf numFmtId="3" fontId="4" fillId="0" borderId="7" xfId="1" applyNumberFormat="1" applyFont="1" applyBorder="1" applyAlignment="1">
      <alignment horizontal="left" vertical="top"/>
    </xf>
    <xf numFmtId="37" fontId="4" fillId="0" borderId="7" xfId="1" applyNumberFormat="1" applyFont="1" applyFill="1" applyBorder="1" applyAlignment="1">
      <alignment horizontal="center" vertical="top" wrapText="1"/>
    </xf>
    <xf numFmtId="0" fontId="4" fillId="0" borderId="30" xfId="0" applyFont="1" applyFill="1" applyBorder="1" applyAlignment="1">
      <alignment horizontal="left" vertical="top" wrapText="1"/>
    </xf>
    <xf numFmtId="0" fontId="4" fillId="0" borderId="81" xfId="0" applyFont="1" applyFill="1" applyBorder="1" applyAlignment="1">
      <alignment horizontal="center" vertical="top" wrapText="1"/>
    </xf>
    <xf numFmtId="0" fontId="4" fillId="0" borderId="38" xfId="0" applyFont="1" applyBorder="1" applyAlignment="1">
      <alignment vertical="top" wrapText="1"/>
    </xf>
    <xf numFmtId="3" fontId="4" fillId="0" borderId="44" xfId="1" applyNumberFormat="1" applyFont="1" applyBorder="1" applyAlignment="1">
      <alignment horizontal="left" vertical="top"/>
    </xf>
    <xf numFmtId="37" fontId="4" fillId="0" borderId="44" xfId="1" applyNumberFormat="1" applyFont="1" applyFill="1" applyBorder="1" applyAlignment="1">
      <alignment horizontal="center" vertical="top" wrapText="1"/>
    </xf>
    <xf numFmtId="0" fontId="7" fillId="0" borderId="47" xfId="0" applyFont="1" applyBorder="1" applyAlignment="1">
      <alignment horizontal="center" vertical="center"/>
    </xf>
    <xf numFmtId="0" fontId="7" fillId="0" borderId="7" xfId="0" applyFont="1" applyBorder="1" applyAlignment="1">
      <alignment horizontal="center" vertical="center"/>
    </xf>
    <xf numFmtId="0" fontId="7" fillId="0" borderId="71" xfId="0" applyFont="1" applyBorder="1" applyAlignment="1">
      <alignment horizontal="center" vertical="center"/>
    </xf>
    <xf numFmtId="0" fontId="7" fillId="0" borderId="7" xfId="0" applyFont="1" applyBorder="1" applyAlignment="1">
      <alignment horizontal="center" vertical="center" wrapText="1"/>
    </xf>
    <xf numFmtId="0" fontId="8" fillId="0" borderId="71" xfId="0" applyFont="1" applyBorder="1" applyAlignment="1">
      <alignment horizontal="center" vertical="center"/>
    </xf>
    <xf numFmtId="0" fontId="8" fillId="0" borderId="7" xfId="0" applyFont="1" applyBorder="1" applyAlignment="1">
      <alignment horizontal="center" vertical="center"/>
    </xf>
    <xf numFmtId="0" fontId="11" fillId="0" borderId="12" xfId="0" applyFont="1" applyBorder="1" applyAlignment="1">
      <alignment wrapText="1"/>
    </xf>
    <xf numFmtId="0" fontId="8" fillId="0" borderId="65"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2" xfId="0" applyFont="1" applyBorder="1" applyAlignment="1">
      <alignment horizontal="center" vertical="center" wrapText="1"/>
    </xf>
    <xf numFmtId="3" fontId="4" fillId="0" borderId="7" xfId="1" applyNumberFormat="1" applyFont="1" applyBorder="1" applyAlignment="1">
      <alignment horizontal="left" vertical="center" wrapText="1"/>
    </xf>
    <xf numFmtId="3" fontId="10" fillId="0" borderId="78" xfId="1" applyNumberFormat="1" applyFont="1" applyBorder="1" applyAlignment="1">
      <alignment horizontal="left" vertical="center" wrapText="1"/>
    </xf>
    <xf numFmtId="3" fontId="4" fillId="0" borderId="81" xfId="0" applyNumberFormat="1" applyFont="1" applyFill="1" applyBorder="1" applyAlignment="1">
      <alignment horizontal="center" vertical="top"/>
    </xf>
    <xf numFmtId="3" fontId="4" fillId="0" borderId="44" xfId="1" applyNumberFormat="1" applyFont="1" applyBorder="1" applyAlignment="1">
      <alignment horizontal="left" vertical="center" wrapText="1"/>
    </xf>
    <xf numFmtId="164" fontId="4" fillId="0" borderId="59" xfId="1" applyNumberFormat="1" applyFont="1" applyFill="1" applyBorder="1" applyAlignment="1">
      <alignment horizontal="center" vertical="center"/>
    </xf>
    <xf numFmtId="3" fontId="4" fillId="0" borderId="17" xfId="0" applyNumberFormat="1" applyFont="1" applyFill="1" applyBorder="1" applyAlignment="1">
      <alignment horizontal="center" vertical="top"/>
    </xf>
    <xf numFmtId="0" fontId="8" fillId="0" borderId="52"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vertical="top"/>
    </xf>
    <xf numFmtId="164" fontId="9" fillId="0" borderId="66" xfId="1" applyNumberFormat="1" applyFont="1" applyBorder="1" applyAlignment="1">
      <alignment horizontal="center" vertical="center"/>
    </xf>
    <xf numFmtId="37" fontId="5" fillId="0" borderId="67" xfId="1" applyNumberFormat="1" applyFont="1" applyFill="1" applyBorder="1" applyAlignment="1">
      <alignment horizontal="center" vertical="center" wrapText="1"/>
    </xf>
    <xf numFmtId="37" fontId="9" fillId="0" borderId="62" xfId="1" applyNumberFormat="1" applyFont="1" applyFill="1" applyBorder="1" applyAlignment="1">
      <alignment horizontal="center" vertical="center"/>
    </xf>
    <xf numFmtId="37" fontId="9" fillId="0" borderId="63" xfId="1" applyNumberFormat="1" applyFont="1" applyFill="1" applyBorder="1" applyAlignment="1">
      <alignment horizontal="center" vertical="center"/>
    </xf>
    <xf numFmtId="164" fontId="9" fillId="0" borderId="63" xfId="1" applyNumberFormat="1" applyFont="1" applyFill="1" applyBorder="1" applyAlignment="1">
      <alignment horizontal="left" vertical="center" wrapText="1"/>
    </xf>
    <xf numFmtId="164" fontId="9" fillId="0" borderId="68" xfId="1" applyNumberFormat="1" applyFont="1" applyFill="1" applyBorder="1" applyAlignment="1">
      <alignment horizontal="left" vertical="center" wrapText="1"/>
    </xf>
    <xf numFmtId="164" fontId="9" fillId="0" borderId="69" xfId="1" applyNumberFormat="1" applyFont="1" applyFill="1" applyBorder="1" applyAlignment="1">
      <alignment horizontal="left" vertical="center" wrapText="1"/>
    </xf>
    <xf numFmtId="37" fontId="9" fillId="0" borderId="62" xfId="1" applyNumberFormat="1" applyFont="1" applyFill="1" applyBorder="1" applyAlignment="1">
      <alignment horizontal="center" vertical="center" wrapText="1"/>
    </xf>
    <xf numFmtId="164" fontId="4" fillId="0" borderId="65" xfId="0" applyNumberFormat="1" applyFont="1" applyBorder="1" applyAlignment="1">
      <alignment vertical="center"/>
    </xf>
    <xf numFmtId="0" fontId="4" fillId="0" borderId="62" xfId="0" applyFont="1" applyBorder="1" applyAlignment="1">
      <alignment vertical="center"/>
    </xf>
    <xf numFmtId="1" fontId="4" fillId="0" borderId="25" xfId="0" applyNumberFormat="1" applyFont="1" applyBorder="1" applyAlignment="1">
      <alignment horizontal="center" vertical="center"/>
    </xf>
    <xf numFmtId="15" fontId="6" fillId="0" borderId="2" xfId="0" applyNumberFormat="1" applyFont="1" applyBorder="1" applyAlignment="1">
      <alignment horizontal="left" vertical="top" wrapText="1"/>
    </xf>
    <xf numFmtId="0" fontId="4" fillId="0" borderId="7" xfId="0" applyFont="1" applyBorder="1" applyAlignment="1">
      <alignment vertical="top" wrapText="1"/>
    </xf>
    <xf numFmtId="0" fontId="4" fillId="0" borderId="37" xfId="1" applyNumberFormat="1" applyFont="1" applyFill="1" applyBorder="1" applyAlignment="1">
      <alignment vertical="top" wrapText="1"/>
    </xf>
    <xf numFmtId="0" fontId="4" fillId="0" borderId="41" xfId="1" applyNumberFormat="1" applyFont="1" applyFill="1" applyBorder="1" applyAlignment="1">
      <alignment vertical="top" wrapText="1"/>
    </xf>
    <xf numFmtId="0" fontId="4" fillId="0" borderId="78" xfId="0" applyFont="1" applyBorder="1" applyAlignment="1">
      <alignment vertical="center" wrapText="1"/>
    </xf>
    <xf numFmtId="0" fontId="4" fillId="0" borderId="12" xfId="0" applyFont="1" applyBorder="1" applyAlignment="1">
      <alignment vertical="center" wrapText="1"/>
    </xf>
    <xf numFmtId="0" fontId="4" fillId="0" borderId="77" xfId="0" applyFont="1" applyBorder="1" applyAlignment="1">
      <alignment vertical="top" wrapText="1"/>
    </xf>
    <xf numFmtId="0" fontId="4" fillId="0" borderId="78" xfId="0" applyFont="1" applyBorder="1" applyAlignment="1">
      <alignment vertical="top" wrapText="1"/>
    </xf>
    <xf numFmtId="0" fontId="4" fillId="0" borderId="12" xfId="0" applyFont="1" applyBorder="1" applyAlignment="1">
      <alignment vertical="top" wrapText="1"/>
    </xf>
    <xf numFmtId="3" fontId="5" fillId="0" borderId="13" xfId="1" applyNumberFormat="1" applyFont="1" applyFill="1" applyBorder="1" applyAlignment="1">
      <alignment horizontal="center" vertical="center" wrapText="1"/>
    </xf>
    <xf numFmtId="0" fontId="10" fillId="0" borderId="77" xfId="0" applyFont="1" applyBorder="1" applyAlignment="1">
      <alignment vertical="top" wrapText="1"/>
    </xf>
    <xf numFmtId="0" fontId="10" fillId="0" borderId="12" xfId="0" applyFont="1" applyBorder="1" applyAlignment="1">
      <alignment vertical="top" wrapText="1"/>
    </xf>
    <xf numFmtId="0" fontId="10" fillId="0" borderId="62" xfId="0" applyFont="1" applyBorder="1" applyAlignment="1">
      <alignment vertical="top" wrapText="1"/>
    </xf>
    <xf numFmtId="3" fontId="8" fillId="0" borderId="62" xfId="1" applyNumberFormat="1" applyFont="1" applyBorder="1" applyAlignment="1">
      <alignment horizontal="center" vertical="center" wrapText="1"/>
    </xf>
    <xf numFmtId="0" fontId="4" fillId="0" borderId="64" xfId="1" applyNumberFormat="1" applyFont="1" applyBorder="1" applyAlignment="1">
      <alignment horizontal="center" vertical="center"/>
    </xf>
    <xf numFmtId="0" fontId="4" fillId="0" borderId="67" xfId="1" applyNumberFormat="1" applyFont="1" applyBorder="1" applyAlignment="1">
      <alignment horizontal="center" vertical="center"/>
    </xf>
    <xf numFmtId="1" fontId="4" fillId="0" borderId="66" xfId="0" applyNumberFormat="1" applyFont="1" applyBorder="1" applyAlignment="1">
      <alignment horizontal="center" vertical="center"/>
    </xf>
    <xf numFmtId="3" fontId="4" fillId="0" borderId="83" xfId="1" applyNumberFormat="1" applyFont="1" applyFill="1" applyBorder="1" applyAlignment="1">
      <alignment horizontal="center" vertical="center"/>
    </xf>
    <xf numFmtId="164" fontId="4" fillId="0" borderId="67" xfId="1" applyNumberFormat="1" applyFont="1" applyFill="1" applyBorder="1" applyAlignment="1">
      <alignment horizontal="center" vertical="center"/>
    </xf>
    <xf numFmtId="164" fontId="4" fillId="0" borderId="65" xfId="1" applyNumberFormat="1" applyFont="1" applyFill="1" applyBorder="1" applyAlignment="1">
      <alignment horizontal="center" vertical="center"/>
    </xf>
    <xf numFmtId="0" fontId="4" fillId="0" borderId="63"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69" xfId="0" applyFont="1" applyFill="1" applyBorder="1" applyAlignment="1">
      <alignment horizontal="center" vertical="top" wrapText="1"/>
    </xf>
    <xf numFmtId="37" fontId="4" fillId="0" borderId="62" xfId="1" applyNumberFormat="1" applyFont="1" applyFill="1" applyBorder="1" applyAlignment="1">
      <alignment horizontal="center" vertical="center" wrapText="1"/>
    </xf>
    <xf numFmtId="0" fontId="4" fillId="0" borderId="62" xfId="0" applyFont="1" applyBorder="1" applyAlignment="1">
      <alignment vertical="top"/>
    </xf>
    <xf numFmtId="0" fontId="11" fillId="0" borderId="62" xfId="0" applyFont="1" applyBorder="1" applyAlignment="1">
      <alignment vertical="top" wrapText="1"/>
    </xf>
    <xf numFmtId="37" fontId="4" fillId="0" borderId="62" xfId="1" applyNumberFormat="1" applyFont="1" applyFill="1" applyBorder="1" applyAlignment="1">
      <alignment horizontal="center" vertical="center"/>
    </xf>
    <xf numFmtId="0" fontId="6" fillId="0" borderId="50" xfId="0" applyFont="1" applyBorder="1" applyAlignment="1">
      <alignment horizontal="center" vertical="center" wrapText="1"/>
    </xf>
    <xf numFmtId="3" fontId="8" fillId="0" borderId="2" xfId="1" applyNumberFormat="1" applyFont="1" applyBorder="1" applyAlignment="1">
      <alignment horizontal="center" vertical="center" wrapText="1"/>
    </xf>
    <xf numFmtId="0" fontId="4" fillId="0" borderId="1" xfId="1" applyNumberFormat="1" applyFont="1" applyBorder="1" applyAlignment="1">
      <alignment horizontal="center" vertical="center"/>
    </xf>
    <xf numFmtId="3" fontId="4" fillId="0" borderId="2" xfId="1" applyNumberFormat="1" applyFont="1" applyFill="1" applyBorder="1" applyAlignment="1">
      <alignment horizontal="center" vertical="center"/>
    </xf>
    <xf numFmtId="0" fontId="8" fillId="0" borderId="11" xfId="0" applyFont="1" applyFill="1" applyBorder="1" applyAlignment="1">
      <alignment horizontal="center" vertical="top"/>
    </xf>
    <xf numFmtId="0" fontId="8" fillId="0" borderId="55" xfId="0" applyFont="1" applyFill="1" applyBorder="1" applyAlignment="1">
      <alignment horizontal="center" vertical="top"/>
    </xf>
    <xf numFmtId="0" fontId="8" fillId="0" borderId="56" xfId="0" applyFont="1" applyFill="1" applyBorder="1" applyAlignment="1">
      <alignment horizontal="center" vertical="top"/>
    </xf>
    <xf numFmtId="0" fontId="7" fillId="0" borderId="16" xfId="0" applyFont="1" applyBorder="1" applyAlignment="1">
      <alignment horizontal="center" vertical="center"/>
    </xf>
    <xf numFmtId="0" fontId="7" fillId="0" borderId="30" xfId="0" applyFont="1" applyBorder="1" applyAlignment="1">
      <alignment horizontal="center" vertical="center"/>
    </xf>
    <xf numFmtId="0" fontId="7" fillId="0" borderId="3"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4" fillId="0" borderId="7" xfId="0" applyFont="1" applyBorder="1" applyAlignment="1">
      <alignment vertical="center" wrapText="1"/>
    </xf>
    <xf numFmtId="0" fontId="11" fillId="0" borderId="20" xfId="0" applyFont="1" applyBorder="1" applyAlignment="1">
      <alignment vertical="center" wrapText="1"/>
    </xf>
    <xf numFmtId="37" fontId="9" fillId="0" borderId="13" xfId="1" applyNumberFormat="1" applyFont="1" applyFill="1" applyBorder="1" applyAlignment="1">
      <alignment horizontal="center" vertical="center" wrapText="1"/>
    </xf>
    <xf numFmtId="164" fontId="6" fillId="0" borderId="33" xfId="1" applyNumberFormat="1" applyFont="1" applyFill="1" applyBorder="1" applyAlignment="1">
      <alignment horizontal="left" vertical="center" wrapText="1"/>
    </xf>
    <xf numFmtId="164" fontId="6" fillId="0" borderId="31" xfId="1" applyNumberFormat="1" applyFont="1" applyFill="1" applyBorder="1" applyAlignment="1">
      <alignment horizontal="left" vertical="center" wrapText="1"/>
    </xf>
    <xf numFmtId="164" fontId="6" fillId="0" borderId="32" xfId="1" applyNumberFormat="1" applyFont="1" applyFill="1" applyBorder="1" applyAlignment="1">
      <alignment horizontal="left" vertical="center" wrapText="1"/>
    </xf>
    <xf numFmtId="0" fontId="10" fillId="0" borderId="42" xfId="1" applyNumberFormat="1" applyFont="1" applyFill="1" applyBorder="1" applyAlignment="1">
      <alignment vertical="top" wrapText="1"/>
    </xf>
    <xf numFmtId="164" fontId="4" fillId="0" borderId="81" xfId="1" applyNumberFormat="1" applyFont="1" applyFill="1" applyBorder="1" applyAlignment="1">
      <alignment vertical="top" wrapText="1"/>
    </xf>
    <xf numFmtId="0" fontId="11" fillId="0" borderId="77" xfId="0" applyFont="1" applyBorder="1" applyAlignment="1">
      <alignment vertical="center" wrapText="1"/>
    </xf>
    <xf numFmtId="164" fontId="10" fillId="0" borderId="34" xfId="1" applyNumberFormat="1" applyFont="1" applyFill="1" applyBorder="1" applyAlignment="1">
      <alignment vertical="top" wrapText="1"/>
    </xf>
    <xf numFmtId="0" fontId="11" fillId="0" borderId="13" xfId="0" applyFont="1" applyBorder="1" applyAlignment="1">
      <alignment vertical="center" wrapText="1"/>
    </xf>
    <xf numFmtId="0" fontId="10" fillId="0" borderId="78" xfId="0" applyFont="1" applyBorder="1" applyAlignment="1">
      <alignment horizontal="left" vertical="top" wrapText="1"/>
    </xf>
    <xf numFmtId="0" fontId="4" fillId="0" borderId="82" xfId="0" applyFont="1" applyBorder="1"/>
    <xf numFmtId="0" fontId="4" fillId="0" borderId="44" xfId="0" applyFont="1" applyBorder="1" applyAlignment="1">
      <alignment vertical="center" wrapText="1"/>
    </xf>
    <xf numFmtId="0" fontId="11" fillId="0" borderId="44" xfId="0" applyFont="1" applyBorder="1" applyAlignment="1">
      <alignment vertical="center" wrapText="1"/>
    </xf>
    <xf numFmtId="0" fontId="4" fillId="0" borderId="39" xfId="0" applyFont="1" applyBorder="1"/>
    <xf numFmtId="0" fontId="4" fillId="0" borderId="13" xfId="0" applyFont="1" applyBorder="1"/>
    <xf numFmtId="0" fontId="10" fillId="0" borderId="78" xfId="0" applyFont="1" applyBorder="1" applyAlignment="1">
      <alignment vertical="center" wrapText="1"/>
    </xf>
    <xf numFmtId="0" fontId="10" fillId="0" borderId="12" xfId="0" applyFont="1" applyBorder="1" applyAlignment="1">
      <alignment vertical="center" wrapText="1"/>
    </xf>
    <xf numFmtId="0" fontId="4" fillId="0" borderId="37" xfId="0" applyFont="1" applyFill="1" applyBorder="1" applyAlignment="1">
      <alignment vertical="center" wrapText="1"/>
    </xf>
    <xf numFmtId="0" fontId="4" fillId="0" borderId="41" xfId="0" applyFont="1" applyFill="1" applyBorder="1" applyAlignment="1">
      <alignment vertical="center"/>
    </xf>
    <xf numFmtId="0" fontId="0" fillId="0" borderId="78" xfId="0" applyBorder="1"/>
    <xf numFmtId="0" fontId="10" fillId="0" borderId="44" xfId="0" applyFont="1" applyBorder="1" applyAlignment="1">
      <alignment vertical="center" wrapText="1"/>
    </xf>
    <xf numFmtId="0" fontId="7" fillId="0" borderId="43" xfId="0" applyFont="1" applyBorder="1" applyAlignment="1">
      <alignment horizontal="center" vertical="center"/>
    </xf>
    <xf numFmtId="0" fontId="7" fillId="0" borderId="40" xfId="0" applyFont="1" applyBorder="1" applyAlignment="1">
      <alignment horizontal="center" vertical="center"/>
    </xf>
    <xf numFmtId="0" fontId="8" fillId="0" borderId="39" xfId="0" applyFont="1" applyFill="1" applyBorder="1" applyAlignment="1">
      <alignment vertical="top"/>
    </xf>
    <xf numFmtId="37" fontId="4" fillId="0" borderId="81" xfId="1" applyNumberFormat="1" applyFont="1" applyFill="1" applyBorder="1" applyAlignment="1">
      <alignment horizontal="center" vertical="top" wrapText="1"/>
    </xf>
    <xf numFmtId="0" fontId="11" fillId="0" borderId="37" xfId="0" applyFont="1" applyBorder="1" applyAlignment="1">
      <alignment horizontal="left" vertical="top" wrapText="1"/>
    </xf>
    <xf numFmtId="164" fontId="4" fillId="0" borderId="40" xfId="1" applyNumberFormat="1" applyFont="1" applyFill="1" applyBorder="1" applyAlignment="1">
      <alignment vertical="top" wrapText="1"/>
    </xf>
    <xf numFmtId="0" fontId="10" fillId="0" borderId="78" xfId="0" applyFont="1" applyBorder="1" applyAlignment="1">
      <alignment vertical="top" wrapText="1"/>
    </xf>
    <xf numFmtId="164" fontId="4" fillId="0" borderId="31" xfId="1" applyNumberFormat="1" applyFont="1" applyFill="1" applyBorder="1" applyAlignment="1">
      <alignment vertical="top" wrapText="1"/>
    </xf>
    <xf numFmtId="0" fontId="11" fillId="0" borderId="35" xfId="0" applyFont="1" applyBorder="1" applyAlignment="1">
      <alignment horizontal="left" vertical="top" wrapText="1"/>
    </xf>
    <xf numFmtId="15" fontId="4" fillId="0" borderId="42" xfId="4" applyNumberFormat="1" applyFont="1" applyBorder="1" applyAlignment="1">
      <alignment horizontal="left" vertical="justify" wrapText="1"/>
    </xf>
    <xf numFmtId="164" fontId="4" fillId="0" borderId="57" xfId="1" applyNumberFormat="1" applyFont="1" applyFill="1" applyBorder="1" applyAlignment="1">
      <alignment vertical="top" wrapText="1"/>
    </xf>
    <xf numFmtId="3" fontId="4" fillId="0" borderId="78" xfId="1" applyNumberFormat="1" applyFont="1" applyBorder="1" applyAlignment="1">
      <alignment horizontal="left" vertical="top" wrapText="1"/>
    </xf>
    <xf numFmtId="0" fontId="4" fillId="0" borderId="41" xfId="0" applyFont="1" applyFill="1" applyBorder="1" applyAlignment="1">
      <alignment vertical="center" wrapText="1"/>
    </xf>
    <xf numFmtId="3" fontId="4" fillId="0" borderId="81" xfId="0" applyNumberFormat="1" applyFont="1" applyFill="1" applyBorder="1" applyAlignment="1">
      <alignment horizontal="center" vertical="center" wrapText="1"/>
    </xf>
    <xf numFmtId="164" fontId="4" fillId="0" borderId="11" xfId="1" applyNumberFormat="1" applyFont="1" applyFill="1" applyBorder="1" applyAlignment="1">
      <alignment horizontal="center" vertical="top"/>
    </xf>
    <xf numFmtId="0" fontId="11" fillId="0" borderId="37" xfId="0" applyFont="1" applyBorder="1" applyAlignment="1">
      <alignment vertical="top" wrapText="1"/>
    </xf>
    <xf numFmtId="164" fontId="4" fillId="0" borderId="33" xfId="1" applyNumberFormat="1" applyFont="1" applyFill="1" applyBorder="1" applyAlignment="1">
      <alignment horizontal="center" vertical="top"/>
    </xf>
    <xf numFmtId="164" fontId="4" fillId="0" borderId="15" xfId="1" applyNumberFormat="1" applyFont="1" applyFill="1" applyBorder="1" applyAlignment="1">
      <alignment horizontal="center" vertical="center"/>
    </xf>
    <xf numFmtId="0" fontId="10" fillId="0" borderId="15" xfId="0" applyFont="1" applyFill="1" applyBorder="1" applyAlignment="1">
      <alignment vertical="center" wrapText="1"/>
    </xf>
    <xf numFmtId="0" fontId="10" fillId="0" borderId="30" xfId="0" applyFont="1" applyFill="1" applyBorder="1" applyAlignment="1">
      <alignment vertical="center" wrapText="1"/>
    </xf>
    <xf numFmtId="3" fontId="4" fillId="0" borderId="17" xfId="0" applyNumberFormat="1" applyFont="1" applyFill="1" applyBorder="1" applyAlignment="1">
      <alignment horizontal="center" vertical="center"/>
    </xf>
    <xf numFmtId="0" fontId="10" fillId="0" borderId="30" xfId="0" applyFont="1" applyFill="1" applyBorder="1" applyAlignment="1">
      <alignment vertical="center"/>
    </xf>
    <xf numFmtId="3" fontId="4" fillId="0" borderId="47" xfId="1" applyNumberFormat="1" applyFont="1" applyFill="1" applyBorder="1" applyAlignment="1">
      <alignment horizontal="center" vertical="top" wrapText="1"/>
    </xf>
    <xf numFmtId="0" fontId="11" fillId="0" borderId="71" xfId="0" applyFont="1" applyBorder="1" applyAlignment="1">
      <alignment vertical="top" wrapText="1"/>
    </xf>
    <xf numFmtId="1" fontId="4" fillId="0" borderId="32" xfId="1" applyNumberFormat="1" applyFont="1" applyBorder="1" applyAlignment="1">
      <alignment horizontal="center" vertical="center"/>
    </xf>
    <xf numFmtId="3" fontId="4" fillId="0" borderId="52" xfId="1" applyNumberFormat="1" applyFont="1" applyFill="1" applyBorder="1" applyAlignment="1">
      <alignment horizontal="center" vertical="center"/>
    </xf>
    <xf numFmtId="164" fontId="8" fillId="0" borderId="53" xfId="1" applyNumberFormat="1" applyFont="1" applyFill="1" applyBorder="1" applyAlignment="1">
      <alignment vertical="top" wrapText="1"/>
    </xf>
    <xf numFmtId="1" fontId="4" fillId="0" borderId="56" xfId="1" applyNumberFormat="1" applyFont="1" applyBorder="1" applyAlignment="1">
      <alignment horizontal="center" vertical="center"/>
    </xf>
    <xf numFmtId="3" fontId="4" fillId="0" borderId="54" xfId="1" applyNumberFormat="1" applyFont="1" applyFill="1" applyBorder="1" applyAlignment="1">
      <alignment horizontal="center" vertical="center"/>
    </xf>
    <xf numFmtId="15" fontId="4" fillId="0" borderId="16" xfId="4" applyNumberFormat="1" applyFont="1" applyBorder="1" applyAlignment="1">
      <alignment horizontal="left" vertical="justify" wrapText="1"/>
    </xf>
    <xf numFmtId="0" fontId="4" fillId="0" borderId="42" xfId="4" applyNumberFormat="1" applyFont="1" applyBorder="1" applyAlignment="1">
      <alignment horizontal="left" vertical="justify" wrapText="1"/>
    </xf>
    <xf numFmtId="0" fontId="11" fillId="0" borderId="38" xfId="0" applyFont="1" applyBorder="1" applyAlignment="1">
      <alignment horizontal="left" vertical="top" wrapText="1"/>
    </xf>
    <xf numFmtId="164" fontId="8" fillId="0" borderId="53" xfId="1" applyNumberFormat="1" applyFont="1" applyFill="1" applyBorder="1" applyAlignment="1">
      <alignment horizontal="center" vertical="top"/>
    </xf>
    <xf numFmtId="164" fontId="8" fillId="0" borderId="13" xfId="1" applyNumberFormat="1" applyFont="1" applyFill="1" applyBorder="1" applyAlignment="1">
      <alignment horizontal="center" vertical="top"/>
    </xf>
    <xf numFmtId="0" fontId="11" fillId="0" borderId="53" xfId="0" applyFont="1" applyBorder="1" applyAlignment="1">
      <alignment horizontal="left" vertical="top" wrapText="1"/>
    </xf>
    <xf numFmtId="3" fontId="4" fillId="0" borderId="37" xfId="1" applyNumberFormat="1" applyFont="1" applyFill="1" applyBorder="1" applyAlignment="1">
      <alignment horizontal="center" vertical="center"/>
    </xf>
    <xf numFmtId="0" fontId="11" fillId="0" borderId="78" xfId="0" applyFont="1" applyBorder="1" applyAlignment="1">
      <alignment horizontal="left" vertical="top" wrapText="1"/>
    </xf>
    <xf numFmtId="164" fontId="10" fillId="0" borderId="38" xfId="1" applyNumberFormat="1" applyFont="1" applyFill="1" applyBorder="1" applyAlignment="1">
      <alignment horizontal="center" vertical="center"/>
    </xf>
    <xf numFmtId="164" fontId="8" fillId="0" borderId="39" xfId="1" applyNumberFormat="1" applyFont="1" applyFill="1" applyBorder="1" applyAlignment="1">
      <alignment horizontal="center" vertical="top"/>
    </xf>
    <xf numFmtId="164" fontId="8" fillId="0" borderId="37" xfId="1" applyNumberFormat="1" applyFont="1" applyFill="1" applyBorder="1" applyAlignment="1">
      <alignment horizontal="center" vertical="top"/>
    </xf>
    <xf numFmtId="164" fontId="8" fillId="0" borderId="11" xfId="1" applyNumberFormat="1" applyFont="1" applyFill="1" applyBorder="1" applyAlignment="1">
      <alignment horizontal="center" vertical="top"/>
    </xf>
    <xf numFmtId="0" fontId="11" fillId="0" borderId="7" xfId="0" applyFont="1" applyBorder="1" applyAlignment="1">
      <alignment horizontal="left" vertical="top" wrapText="1"/>
    </xf>
    <xf numFmtId="0" fontId="5" fillId="0" borderId="62" xfId="0" applyFont="1" applyBorder="1" applyAlignment="1">
      <alignment vertical="center" wrapText="1"/>
    </xf>
    <xf numFmtId="0" fontId="7" fillId="0" borderId="62" xfId="0" applyFont="1" applyBorder="1" applyAlignment="1">
      <alignment vertical="center"/>
    </xf>
    <xf numFmtId="164" fontId="8" fillId="0" borderId="62" xfId="1" applyNumberFormat="1" applyFont="1" applyBorder="1" applyAlignment="1">
      <alignment vertical="center"/>
    </xf>
    <xf numFmtId="164" fontId="8" fillId="0" borderId="63" xfId="1" applyNumberFormat="1" applyFont="1" applyBorder="1" applyAlignment="1">
      <alignment vertical="center"/>
    </xf>
    <xf numFmtId="164" fontId="8" fillId="0" borderId="64" xfId="1" applyNumberFormat="1" applyFont="1" applyBorder="1" applyAlignment="1">
      <alignment vertical="center"/>
    </xf>
    <xf numFmtId="164" fontId="8" fillId="0" borderId="65" xfId="1" applyNumberFormat="1" applyFont="1" applyBorder="1" applyAlignment="1">
      <alignment vertical="center"/>
    </xf>
    <xf numFmtId="37" fontId="9" fillId="0" borderId="67" xfId="1" applyNumberFormat="1" applyFont="1" applyFill="1" applyBorder="1" applyAlignment="1">
      <alignment horizontal="center" vertical="center" wrapText="1"/>
    </xf>
    <xf numFmtId="37" fontId="5" fillId="0" borderId="62" xfId="1" applyNumberFormat="1" applyFont="1" applyFill="1" applyBorder="1" applyAlignment="1">
      <alignment horizontal="center" vertical="center" wrapText="1"/>
    </xf>
    <xf numFmtId="0" fontId="11" fillId="0" borderId="62" xfId="0" applyNumberFormat="1" applyFont="1" applyBorder="1" applyAlignment="1">
      <alignment vertical="center" wrapText="1"/>
    </xf>
    <xf numFmtId="0" fontId="11" fillId="0" borderId="67" xfId="0" applyNumberFormat="1" applyFont="1" applyBorder="1" applyAlignment="1">
      <alignment vertical="center" wrapText="1"/>
    </xf>
    <xf numFmtId="0" fontId="4" fillId="0" borderId="30" xfId="0" applyFont="1" applyFill="1" applyBorder="1" applyAlignment="1">
      <alignment vertical="center" wrapText="1"/>
    </xf>
    <xf numFmtId="3" fontId="4" fillId="0" borderId="3" xfId="1" applyNumberFormat="1" applyFont="1" applyFill="1" applyBorder="1" applyAlignment="1">
      <alignment horizontal="center" vertical="center" wrapText="1"/>
    </xf>
    <xf numFmtId="164" fontId="10" fillId="0" borderId="30" xfId="1" applyNumberFormat="1" applyFont="1" applyFill="1" applyBorder="1" applyAlignment="1">
      <alignment vertical="top" wrapText="1"/>
    </xf>
    <xf numFmtId="164" fontId="8" fillId="0" borderId="38" xfId="1" applyNumberFormat="1" applyFont="1" applyFill="1" applyBorder="1" applyAlignment="1">
      <alignment horizontal="center" vertical="top"/>
    </xf>
    <xf numFmtId="164" fontId="8" fillId="0" borderId="35" xfId="1" applyNumberFormat="1" applyFont="1" applyFill="1" applyBorder="1" applyAlignment="1">
      <alignment horizontal="center" vertical="top"/>
    </xf>
    <xf numFmtId="37" fontId="4" fillId="0" borderId="15" xfId="1" applyNumberFormat="1" applyFont="1" applyFill="1" applyBorder="1" applyAlignment="1">
      <alignment horizontal="center" vertical="center" wrapText="1"/>
    </xf>
    <xf numFmtId="37" fontId="4" fillId="0" borderId="52" xfId="1" applyNumberFormat="1" applyFont="1" applyFill="1" applyBorder="1" applyAlignment="1">
      <alignment horizontal="center" vertical="center" wrapText="1"/>
    </xf>
    <xf numFmtId="37" fontId="4" fillId="0" borderId="54" xfId="1" applyNumberFormat="1" applyFont="1" applyFill="1" applyBorder="1" applyAlignment="1">
      <alignment horizontal="center" vertical="center" wrapText="1"/>
    </xf>
    <xf numFmtId="37" fontId="4" fillId="0" borderId="37" xfId="1" applyNumberFormat="1" applyFont="1" applyFill="1" applyBorder="1" applyAlignment="1">
      <alignment horizontal="center" vertical="center" wrapText="1"/>
    </xf>
    <xf numFmtId="0" fontId="4" fillId="0" borderId="53" xfId="0" applyFont="1" applyBorder="1"/>
    <xf numFmtId="164" fontId="10" fillId="0" borderId="55" xfId="1" applyNumberFormat="1" applyFont="1" applyFill="1" applyBorder="1" applyAlignment="1">
      <alignment vertical="top" wrapText="1"/>
    </xf>
    <xf numFmtId="164" fontId="8" fillId="0" borderId="38" xfId="1" applyNumberFormat="1" applyFont="1" applyFill="1" applyBorder="1" applyAlignment="1">
      <alignment horizontal="center" vertical="center"/>
    </xf>
    <xf numFmtId="0" fontId="10" fillId="0" borderId="38" xfId="0" applyFont="1" applyBorder="1" applyAlignment="1">
      <alignment horizontal="left" vertical="center" wrapText="1"/>
    </xf>
    <xf numFmtId="164" fontId="10" fillId="0" borderId="31" xfId="1" applyNumberFormat="1" applyFont="1" applyFill="1" applyBorder="1" applyAlignment="1">
      <alignment vertical="top" wrapText="1"/>
    </xf>
    <xf numFmtId="0" fontId="10" fillId="0" borderId="52" xfId="0" applyFont="1" applyBorder="1" applyAlignment="1">
      <alignment horizontal="left" vertical="center" wrapText="1"/>
    </xf>
    <xf numFmtId="3" fontId="4" fillId="0" borderId="7" xfId="1" applyNumberFormat="1" applyFont="1" applyBorder="1" applyAlignment="1">
      <alignment horizontal="center" vertical="center"/>
    </xf>
    <xf numFmtId="0" fontId="5" fillId="0" borderId="63" xfId="0" applyFont="1" applyBorder="1" applyAlignment="1">
      <alignment vertical="top" wrapText="1"/>
    </xf>
    <xf numFmtId="0" fontId="7" fillId="0" borderId="65" xfId="0" applyFont="1" applyBorder="1" applyAlignment="1">
      <alignment vertical="top"/>
    </xf>
    <xf numFmtId="3" fontId="9" fillId="0" borderId="62" xfId="1" applyNumberFormat="1" applyFont="1" applyFill="1" applyBorder="1" applyAlignment="1">
      <alignment horizontal="center" vertical="center" wrapText="1"/>
    </xf>
    <xf numFmtId="164" fontId="9" fillId="0" borderId="65" xfId="1" applyNumberFormat="1" applyFont="1" applyFill="1" applyBorder="1" applyAlignment="1">
      <alignment horizontal="left" vertical="top" wrapText="1"/>
    </xf>
    <xf numFmtId="37" fontId="5" fillId="0" borderId="63" xfId="1" applyNumberFormat="1" applyFont="1" applyFill="1" applyBorder="1" applyAlignment="1">
      <alignment horizontal="center" vertical="center" wrapText="1"/>
    </xf>
    <xf numFmtId="164" fontId="4" fillId="0" borderId="63" xfId="0" applyNumberFormat="1" applyFont="1" applyBorder="1"/>
    <xf numFmtId="3" fontId="4" fillId="0" borderId="39" xfId="1" applyNumberFormat="1" applyFont="1" applyFill="1" applyBorder="1" applyAlignment="1">
      <alignment horizontal="center" vertical="center" wrapText="1"/>
    </xf>
    <xf numFmtId="3" fontId="4" fillId="0" borderId="13" xfId="1" applyNumberFormat="1" applyFont="1" applyFill="1" applyBorder="1" applyAlignment="1">
      <alignment horizontal="center" vertical="center" wrapText="1"/>
    </xf>
    <xf numFmtId="37" fontId="4" fillId="0" borderId="78" xfId="1" applyNumberFormat="1" applyFont="1" applyFill="1" applyBorder="1" applyAlignment="1">
      <alignment horizontal="center" vertical="top" wrapText="1"/>
    </xf>
    <xf numFmtId="0" fontId="11" fillId="0" borderId="2" xfId="0" applyFont="1" applyBorder="1" applyAlignment="1">
      <alignment wrapText="1"/>
    </xf>
    <xf numFmtId="37" fontId="4" fillId="0" borderId="38" xfId="1" applyNumberFormat="1" applyFont="1" applyFill="1" applyBorder="1" applyAlignment="1">
      <alignment horizontal="center" vertical="top"/>
    </xf>
    <xf numFmtId="164" fontId="8" fillId="0" borderId="71" xfId="1" applyNumberFormat="1" applyFont="1" applyFill="1" applyBorder="1" applyAlignment="1">
      <alignment horizontal="center" vertical="center"/>
    </xf>
    <xf numFmtId="0" fontId="4" fillId="0" borderId="54" xfId="0" applyFont="1" applyBorder="1"/>
    <xf numFmtId="3" fontId="4" fillId="0" borderId="82" xfId="1" applyNumberFormat="1" applyFont="1" applyFill="1" applyBorder="1" applyAlignment="1">
      <alignment horizontal="center" vertical="center" wrapText="1"/>
    </xf>
    <xf numFmtId="0" fontId="4" fillId="0" borderId="15" xfId="0" applyFont="1" applyBorder="1"/>
    <xf numFmtId="164" fontId="8" fillId="0" borderId="59" xfId="1" applyNumberFormat="1" applyFont="1" applyFill="1" applyBorder="1" applyAlignment="1">
      <alignment horizontal="center" vertical="center"/>
    </xf>
    <xf numFmtId="3" fontId="4" fillId="0" borderId="47" xfId="1" applyNumberFormat="1" applyFont="1" applyFill="1" applyBorder="1" applyAlignment="1">
      <alignment horizontal="center" vertical="center" wrapText="1"/>
    </xf>
    <xf numFmtId="3" fontId="4" fillId="0" borderId="82" xfId="1" applyNumberFormat="1" applyFont="1" applyFill="1" applyBorder="1" applyAlignment="1">
      <alignment horizontal="center" vertical="center"/>
    </xf>
    <xf numFmtId="0" fontId="4" fillId="0" borderId="4" xfId="4" applyNumberFormat="1" applyFont="1" applyBorder="1" applyAlignment="1">
      <alignment horizontal="center" vertical="center"/>
    </xf>
    <xf numFmtId="0" fontId="6" fillId="0" borderId="50" xfId="4" applyFont="1" applyBorder="1" applyAlignment="1">
      <alignment vertical="center" wrapText="1"/>
    </xf>
    <xf numFmtId="0" fontId="6" fillId="0" borderId="72" xfId="4" applyFont="1" applyBorder="1" applyAlignment="1">
      <alignment horizontal="center" vertical="center" wrapText="1"/>
    </xf>
    <xf numFmtId="15" fontId="4" fillId="0" borderId="2" xfId="4" applyNumberFormat="1" applyFont="1" applyBorder="1" applyAlignment="1">
      <alignment horizontal="left" vertical="center" wrapText="1"/>
    </xf>
    <xf numFmtId="3" fontId="4" fillId="0" borderId="5" xfId="1" applyNumberFormat="1" applyFont="1" applyBorder="1" applyAlignment="1">
      <alignment horizontal="center" vertical="center" wrapText="1"/>
    </xf>
    <xf numFmtId="164" fontId="8" fillId="0" borderId="47" xfId="1" applyNumberFormat="1" applyFont="1" applyFill="1" applyBorder="1" applyAlignment="1">
      <alignment horizontal="center" vertical="center"/>
    </xf>
    <xf numFmtId="3" fontId="4" fillId="0" borderId="72"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xf>
    <xf numFmtId="3" fontId="4" fillId="0" borderId="17" xfId="1" applyNumberFormat="1" applyFont="1" applyFill="1" applyBorder="1" applyAlignment="1">
      <alignment horizontal="center" vertical="center" wrapText="1"/>
    </xf>
    <xf numFmtId="0" fontId="8" fillId="0" borderId="37" xfId="1" applyNumberFormat="1" applyFont="1" applyFill="1" applyBorder="1" applyAlignment="1">
      <alignment vertical="top" wrapText="1"/>
    </xf>
    <xf numFmtId="3" fontId="4" fillId="0" borderId="81" xfId="1" applyNumberFormat="1" applyFont="1" applyFill="1" applyBorder="1" applyAlignment="1">
      <alignment vertical="center" wrapText="1"/>
    </xf>
    <xf numFmtId="37" fontId="16" fillId="0" borderId="44" xfId="1" applyNumberFormat="1" applyFont="1" applyFill="1" applyBorder="1" applyAlignment="1">
      <alignment horizontal="center" vertical="center"/>
    </xf>
    <xf numFmtId="164" fontId="8" fillId="0" borderId="53" xfId="1" applyNumberFormat="1" applyFont="1" applyFill="1" applyBorder="1" applyAlignment="1">
      <alignment horizontal="center" vertical="center"/>
    </xf>
    <xf numFmtId="164" fontId="11" fillId="0" borderId="57" xfId="1" applyNumberFormat="1" applyFont="1" applyFill="1" applyBorder="1" applyAlignment="1">
      <alignment vertical="top" wrapText="1"/>
    </xf>
    <xf numFmtId="3" fontId="4" fillId="0" borderId="58" xfId="1" applyNumberFormat="1" applyFont="1" applyFill="1" applyBorder="1" applyAlignment="1">
      <alignment horizontal="center" vertical="center" wrapText="1"/>
    </xf>
    <xf numFmtId="164" fontId="8" fillId="0" borderId="47" xfId="1" applyNumberFormat="1" applyFont="1" applyFill="1" applyBorder="1" applyAlignment="1">
      <alignment horizontal="center" vertical="top"/>
    </xf>
    <xf numFmtId="164" fontId="8" fillId="0" borderId="71" xfId="1" applyNumberFormat="1" applyFont="1" applyFill="1" applyBorder="1" applyAlignment="1">
      <alignment horizontal="center" vertical="top"/>
    </xf>
    <xf numFmtId="0" fontId="8" fillId="0" borderId="54" xfId="1" applyNumberFormat="1" applyFont="1" applyFill="1" applyBorder="1" applyAlignment="1">
      <alignment vertical="top" wrapText="1"/>
    </xf>
    <xf numFmtId="3" fontId="4" fillId="0" borderId="72" xfId="1" applyNumberFormat="1" applyFont="1" applyFill="1" applyBorder="1" applyAlignment="1">
      <alignment vertical="center" wrapText="1"/>
    </xf>
    <xf numFmtId="37" fontId="16" fillId="0" borderId="77" xfId="1" applyNumberFormat="1" applyFont="1" applyFill="1" applyBorder="1" applyAlignment="1">
      <alignment horizontal="center" vertical="center"/>
    </xf>
    <xf numFmtId="3" fontId="4" fillId="0" borderId="81" xfId="1" applyNumberFormat="1" applyFont="1" applyFill="1" applyBorder="1" applyAlignment="1">
      <alignment horizontal="center" vertical="center" wrapText="1"/>
    </xf>
    <xf numFmtId="164" fontId="8" fillId="0" borderId="59" xfId="1" applyNumberFormat="1" applyFont="1" applyFill="1" applyBorder="1" applyAlignment="1">
      <alignment horizontal="center" vertical="top"/>
    </xf>
    <xf numFmtId="0" fontId="8" fillId="0" borderId="52" xfId="1" applyNumberFormat="1" applyFont="1" applyFill="1" applyBorder="1" applyAlignment="1">
      <alignment vertical="top" wrapText="1"/>
    </xf>
    <xf numFmtId="3" fontId="4" fillId="0" borderId="58" xfId="1" applyNumberFormat="1" applyFont="1" applyFill="1" applyBorder="1" applyAlignment="1">
      <alignment vertical="top" wrapText="1"/>
    </xf>
    <xf numFmtId="3" fontId="4" fillId="0" borderId="17" xfId="1" applyNumberFormat="1" applyFont="1" applyFill="1" applyBorder="1" applyAlignment="1">
      <alignment vertical="center" wrapText="1"/>
    </xf>
    <xf numFmtId="164" fontId="11" fillId="0" borderId="37" xfId="1" applyNumberFormat="1" applyFont="1" applyFill="1" applyBorder="1" applyAlignment="1">
      <alignment vertical="top" wrapText="1"/>
    </xf>
    <xf numFmtId="164" fontId="10" fillId="0" borderId="41" xfId="1" applyNumberFormat="1" applyFont="1" applyFill="1" applyBorder="1" applyAlignment="1">
      <alignment vertical="top" wrapText="1"/>
    </xf>
    <xf numFmtId="37" fontId="10" fillId="0" borderId="81" xfId="1" applyNumberFormat="1" applyFont="1" applyFill="1" applyBorder="1" applyAlignment="1">
      <alignment horizontal="center" vertical="top" wrapText="1"/>
    </xf>
    <xf numFmtId="3" fontId="16" fillId="0" borderId="12" xfId="1" applyNumberFormat="1" applyFont="1" applyFill="1" applyBorder="1" applyAlignment="1">
      <alignment horizontal="center" vertical="center"/>
    </xf>
    <xf numFmtId="3" fontId="4" fillId="0" borderId="72" xfId="1" applyNumberFormat="1" applyFont="1" applyFill="1" applyBorder="1" applyAlignment="1">
      <alignment vertical="top" wrapText="1"/>
    </xf>
    <xf numFmtId="37" fontId="4" fillId="0" borderId="17" xfId="1" applyNumberFormat="1" applyFont="1" applyFill="1" applyBorder="1" applyAlignment="1">
      <alignment vertical="center" wrapText="1"/>
    </xf>
    <xf numFmtId="164" fontId="8" fillId="0" borderId="58" xfId="1" applyNumberFormat="1" applyFont="1" applyFill="1" applyBorder="1" applyAlignment="1">
      <alignment vertical="center" wrapText="1"/>
    </xf>
    <xf numFmtId="164" fontId="4" fillId="0" borderId="77" xfId="1" applyNumberFormat="1" applyFont="1" applyFill="1" applyBorder="1" applyAlignment="1">
      <alignment horizontal="center" vertical="top"/>
    </xf>
    <xf numFmtId="0" fontId="10" fillId="0" borderId="37" xfId="0" applyNumberFormat="1" applyFont="1" applyFill="1" applyBorder="1" applyAlignment="1">
      <alignment vertical="center" wrapText="1"/>
    </xf>
    <xf numFmtId="164" fontId="8" fillId="0" borderId="56" xfId="1" applyNumberFormat="1" applyFont="1" applyFill="1" applyBorder="1" applyAlignment="1">
      <alignment vertical="center" wrapText="1"/>
    </xf>
    <xf numFmtId="0" fontId="11" fillId="0" borderId="11" xfId="0" applyFont="1" applyBorder="1" applyAlignment="1">
      <alignment vertical="top" wrapText="1"/>
    </xf>
    <xf numFmtId="0" fontId="11" fillId="0" borderId="15" xfId="0" applyFont="1" applyBorder="1" applyAlignment="1">
      <alignment horizontal="left" vertical="top" wrapText="1"/>
    </xf>
    <xf numFmtId="37" fontId="4" fillId="0" borderId="81" xfId="1" applyNumberFormat="1" applyFont="1" applyFill="1" applyBorder="1" applyAlignment="1">
      <alignment vertical="center" wrapText="1"/>
    </xf>
    <xf numFmtId="0" fontId="11" fillId="0" borderId="85" xfId="0" applyFont="1" applyBorder="1" applyAlignment="1">
      <alignment vertical="top" wrapText="1"/>
    </xf>
    <xf numFmtId="0" fontId="11" fillId="0" borderId="77" xfId="0" applyFont="1" applyBorder="1" applyAlignment="1">
      <alignment vertical="top" wrapText="1"/>
    </xf>
    <xf numFmtId="37" fontId="4" fillId="0" borderId="53" xfId="1" applyNumberFormat="1" applyFont="1" applyFill="1" applyBorder="1" applyAlignment="1">
      <alignment horizontal="center" vertical="center"/>
    </xf>
    <xf numFmtId="164" fontId="4" fillId="0" borderId="41" xfId="1" applyNumberFormat="1" applyFont="1" applyFill="1" applyBorder="1" applyAlignment="1">
      <alignment vertical="top" wrapText="1"/>
    </xf>
    <xf numFmtId="0" fontId="9" fillId="0" borderId="62" xfId="0" applyFont="1" applyBorder="1" applyAlignment="1">
      <alignment vertical="top" wrapText="1"/>
    </xf>
    <xf numFmtId="0" fontId="8" fillId="0" borderId="62" xfId="0" applyFont="1" applyBorder="1" applyAlignment="1">
      <alignment vertical="top"/>
    </xf>
    <xf numFmtId="0" fontId="8" fillId="0" borderId="63" xfId="0" applyFont="1" applyBorder="1" applyAlignment="1">
      <alignment vertical="top" wrapText="1"/>
    </xf>
    <xf numFmtId="0" fontId="8" fillId="0" borderId="62" xfId="0" applyFont="1" applyBorder="1"/>
    <xf numFmtId="0" fontId="4" fillId="0" borderId="37" xfId="0" applyNumberFormat="1" applyFont="1" applyFill="1" applyBorder="1" applyAlignment="1">
      <alignment vertical="top" wrapText="1"/>
    </xf>
    <xf numFmtId="0" fontId="4" fillId="0" borderId="15" xfId="0" applyNumberFormat="1" applyFont="1" applyFill="1" applyBorder="1" applyAlignment="1">
      <alignment vertical="center" wrapText="1"/>
    </xf>
    <xf numFmtId="0" fontId="4" fillId="0" borderId="52" xfId="1" applyNumberFormat="1" applyFont="1" applyFill="1" applyBorder="1" applyAlignment="1">
      <alignment vertical="top" wrapText="1"/>
    </xf>
    <xf numFmtId="0" fontId="4" fillId="0" borderId="54" xfId="1" applyNumberFormat="1" applyFont="1" applyFill="1" applyBorder="1" applyAlignment="1">
      <alignment vertical="top" wrapText="1"/>
    </xf>
    <xf numFmtId="0" fontId="4" fillId="0" borderId="26" xfId="0" applyNumberFormat="1" applyFont="1" applyBorder="1" applyAlignment="1">
      <alignment horizontal="center" vertical="center"/>
    </xf>
    <xf numFmtId="37" fontId="4" fillId="0" borderId="5" xfId="0" applyNumberFormat="1" applyFont="1" applyBorder="1" applyAlignment="1">
      <alignment horizontal="center" vertical="center" wrapText="1"/>
    </xf>
    <xf numFmtId="37" fontId="4" fillId="0" borderId="7" xfId="0" applyNumberFormat="1" applyFont="1" applyBorder="1" applyAlignment="1">
      <alignment horizontal="center" vertical="center" wrapText="1"/>
    </xf>
    <xf numFmtId="0" fontId="4" fillId="0" borderId="15" xfId="0" applyFont="1" applyFill="1" applyBorder="1" applyAlignment="1">
      <alignment vertical="center" wrapText="1"/>
    </xf>
    <xf numFmtId="0" fontId="4" fillId="0" borderId="30" xfId="0" applyFont="1" applyFill="1" applyBorder="1" applyAlignment="1">
      <alignment vertical="top"/>
    </xf>
    <xf numFmtId="0" fontId="4" fillId="0" borderId="41" xfId="0" applyFont="1" applyFill="1" applyBorder="1" applyAlignment="1">
      <alignment vertical="top"/>
    </xf>
    <xf numFmtId="37" fontId="4" fillId="0" borderId="78" xfId="0" applyNumberFormat="1" applyFont="1" applyBorder="1" applyAlignment="1">
      <alignment horizontal="center" vertical="center" wrapText="1"/>
    </xf>
    <xf numFmtId="37" fontId="4" fillId="0" borderId="44" xfId="0" applyNumberFormat="1" applyFont="1" applyBorder="1" applyAlignment="1">
      <alignment horizontal="center" vertical="center" wrapText="1"/>
    </xf>
    <xf numFmtId="0" fontId="8" fillId="0" borderId="3" xfId="0" applyFont="1" applyFill="1" applyBorder="1" applyAlignment="1">
      <alignment vertical="top"/>
    </xf>
    <xf numFmtId="0" fontId="7" fillId="0" borderId="37" xfId="0" applyFont="1" applyBorder="1" applyAlignment="1">
      <alignment horizontal="center" vertical="center"/>
    </xf>
    <xf numFmtId="0" fontId="7" fillId="0" borderId="41" xfId="0" applyFont="1" applyBorder="1" applyAlignment="1">
      <alignment horizontal="center" vertical="center"/>
    </xf>
    <xf numFmtId="0" fontId="7" fillId="0" borderId="39" xfId="0" applyFont="1" applyBorder="1" applyAlignment="1">
      <alignment horizontal="center" vertical="center"/>
    </xf>
    <xf numFmtId="0" fontId="8" fillId="0" borderId="38" xfId="0" applyFont="1" applyBorder="1" applyAlignment="1">
      <alignment horizontal="center" vertical="center"/>
    </xf>
    <xf numFmtId="0" fontId="8" fillId="0" borderId="78" xfId="0" applyFont="1" applyBorder="1" applyAlignment="1">
      <alignment horizontal="center" vertical="center"/>
    </xf>
    <xf numFmtId="0" fontId="7" fillId="0" borderId="52" xfId="0" applyFont="1" applyBorder="1" applyAlignment="1">
      <alignment horizontal="center" vertical="center"/>
    </xf>
    <xf numFmtId="0" fontId="7" fillId="0" borderId="57" xfId="0" applyFont="1" applyBorder="1" applyAlignment="1">
      <alignment horizontal="center" vertical="center"/>
    </xf>
    <xf numFmtId="0" fontId="7" fillId="0" borderId="53" xfId="0" applyFont="1" applyBorder="1" applyAlignment="1">
      <alignment horizontal="center" vertical="center"/>
    </xf>
    <xf numFmtId="0" fontId="8" fillId="0" borderId="59" xfId="0" applyFont="1" applyBorder="1" applyAlignment="1">
      <alignment horizontal="center" vertical="center"/>
    </xf>
    <xf numFmtId="0" fontId="8" fillId="0" borderId="44" xfId="0" applyFont="1" applyBorder="1" applyAlignment="1">
      <alignment horizontal="center" vertical="center"/>
    </xf>
    <xf numFmtId="0" fontId="11" fillId="0" borderId="38" xfId="0" applyFont="1" applyBorder="1" applyAlignment="1">
      <alignment vertical="top" wrapText="1"/>
    </xf>
    <xf numFmtId="164" fontId="8" fillId="0" borderId="60" xfId="1" applyNumberFormat="1" applyFont="1" applyFill="1" applyBorder="1" applyAlignment="1">
      <alignment vertical="top" wrapText="1"/>
    </xf>
    <xf numFmtId="0" fontId="11" fillId="0" borderId="59" xfId="0" applyFont="1" applyBorder="1" applyAlignment="1">
      <alignment vertical="top" wrapText="1"/>
    </xf>
    <xf numFmtId="164" fontId="8" fillId="0" borderId="43" xfId="1" applyNumberFormat="1" applyFont="1" applyFill="1" applyBorder="1" applyAlignment="1">
      <alignment vertical="top" wrapText="1"/>
    </xf>
    <xf numFmtId="37" fontId="4" fillId="0" borderId="82" xfId="1" applyNumberFormat="1" applyFont="1" applyFill="1" applyBorder="1" applyAlignment="1">
      <alignment horizontal="center" vertical="center"/>
    </xf>
    <xf numFmtId="0" fontId="11" fillId="0" borderId="78" xfId="0" applyFont="1" applyBorder="1" applyAlignment="1">
      <alignment horizontal="left" wrapText="1"/>
    </xf>
    <xf numFmtId="0" fontId="11" fillId="0" borderId="39" xfId="0" applyFont="1" applyBorder="1" applyAlignment="1">
      <alignment horizontal="left" wrapText="1"/>
    </xf>
    <xf numFmtId="3" fontId="4" fillId="0" borderId="13" xfId="1" applyNumberFormat="1" applyFont="1" applyFill="1" applyBorder="1" applyAlignment="1">
      <alignment horizontal="center" vertical="top" wrapText="1"/>
    </xf>
    <xf numFmtId="37" fontId="4" fillId="0" borderId="13" xfId="1" applyNumberFormat="1" applyFont="1" applyFill="1" applyBorder="1" applyAlignment="1">
      <alignment horizontal="center" vertical="top"/>
    </xf>
    <xf numFmtId="0" fontId="11" fillId="0" borderId="13" xfId="0" applyFont="1" applyBorder="1" applyAlignment="1">
      <alignment horizontal="left" wrapText="1"/>
    </xf>
    <xf numFmtId="37" fontId="4" fillId="0" borderId="45" xfId="1" applyNumberFormat="1" applyFont="1" applyFill="1" applyBorder="1" applyAlignment="1">
      <alignment horizontal="center" vertical="center"/>
    </xf>
    <xf numFmtId="164" fontId="8" fillId="0" borderId="81" xfId="1" applyNumberFormat="1" applyFont="1" applyFill="1" applyBorder="1" applyAlignment="1">
      <alignment vertical="top" wrapText="1"/>
    </xf>
    <xf numFmtId="37" fontId="4" fillId="0" borderId="5" xfId="1" applyNumberFormat="1" applyFont="1" applyFill="1" applyBorder="1" applyAlignment="1">
      <alignment horizontal="center" vertical="top"/>
    </xf>
    <xf numFmtId="0" fontId="4" fillId="0" borderId="15" xfId="1" applyNumberFormat="1" applyFont="1" applyFill="1" applyBorder="1" applyAlignment="1">
      <alignment horizontal="left" vertical="top" wrapText="1"/>
    </xf>
    <xf numFmtId="164" fontId="4" fillId="0" borderId="17" xfId="1" applyNumberFormat="1" applyFont="1" applyFill="1" applyBorder="1" applyAlignment="1">
      <alignment horizontal="center" vertical="top" wrapText="1"/>
    </xf>
    <xf numFmtId="3" fontId="4" fillId="0" borderId="17" xfId="1" applyNumberFormat="1" applyFont="1" applyFill="1" applyBorder="1" applyAlignment="1">
      <alignment horizontal="center" vertical="top" wrapText="1"/>
    </xf>
    <xf numFmtId="3" fontId="4" fillId="0" borderId="81" xfId="1" applyNumberFormat="1" applyFont="1" applyFill="1" applyBorder="1" applyAlignment="1">
      <alignment horizontal="center" vertical="top" wrapText="1"/>
    </xf>
    <xf numFmtId="0" fontId="11" fillId="0" borderId="35" xfId="0" applyFont="1" applyBorder="1" applyAlignment="1">
      <alignment vertical="top" wrapText="1"/>
    </xf>
    <xf numFmtId="0" fontId="4" fillId="0" borderId="30" xfId="0" applyNumberFormat="1" applyFont="1" applyFill="1" applyBorder="1" applyAlignment="1">
      <alignment horizontal="left" vertical="top"/>
    </xf>
    <xf numFmtId="0" fontId="8" fillId="0" borderId="55" xfId="1"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8" fillId="0" borderId="37" xfId="0" applyFont="1" applyFill="1" applyBorder="1" applyAlignment="1">
      <alignment vertical="top"/>
    </xf>
    <xf numFmtId="0" fontId="8" fillId="0" borderId="41" xfId="0" applyNumberFormat="1" applyFont="1" applyFill="1" applyBorder="1" applyAlignment="1">
      <alignment horizontal="left" vertical="top"/>
    </xf>
    <xf numFmtId="0" fontId="8" fillId="0" borderId="57" xfId="1" applyNumberFormat="1" applyFont="1" applyFill="1" applyBorder="1" applyAlignment="1">
      <alignment horizontal="left" vertical="top" wrapText="1"/>
    </xf>
    <xf numFmtId="0" fontId="4" fillId="0" borderId="41" xfId="0" applyNumberFormat="1" applyFont="1" applyFill="1" applyBorder="1" applyAlignment="1">
      <alignment horizontal="left" vertical="top"/>
    </xf>
    <xf numFmtId="0" fontId="8" fillId="0" borderId="31" xfId="1" applyNumberFormat="1" applyFont="1" applyFill="1" applyBorder="1" applyAlignment="1">
      <alignment horizontal="left" vertical="top" wrapText="1"/>
    </xf>
    <xf numFmtId="0" fontId="11" fillId="0" borderId="0" xfId="0" applyFont="1" applyBorder="1" applyAlignment="1">
      <alignment horizontal="left" vertical="top" wrapText="1"/>
    </xf>
    <xf numFmtId="0" fontId="4" fillId="0" borderId="41" xfId="0" applyNumberFormat="1" applyFont="1" applyFill="1" applyBorder="1" applyAlignment="1">
      <alignment horizontal="left" vertical="top" wrapText="1"/>
    </xf>
    <xf numFmtId="0" fontId="11" fillId="0" borderId="44" xfId="0" applyFont="1" applyBorder="1" applyAlignment="1">
      <alignment horizontal="left" vertical="top" wrapText="1"/>
    </xf>
    <xf numFmtId="164" fontId="8" fillId="0" borderId="69" xfId="1" applyNumberFormat="1" applyFont="1" applyBorder="1" applyAlignment="1">
      <alignment vertical="top"/>
    </xf>
    <xf numFmtId="164" fontId="9" fillId="0" borderId="86" xfId="1" applyNumberFormat="1" applyFont="1" applyBorder="1" applyAlignment="1">
      <alignment horizontal="center" vertical="top"/>
    </xf>
    <xf numFmtId="3" fontId="9" fillId="0" borderId="65" xfId="1" applyNumberFormat="1" applyFont="1" applyFill="1" applyBorder="1" applyAlignment="1">
      <alignment horizontal="center" vertical="center" wrapText="1"/>
    </xf>
    <xf numFmtId="37" fontId="5" fillId="0" borderId="62" xfId="1" applyNumberFormat="1" applyFont="1" applyFill="1" applyBorder="1" applyAlignment="1">
      <alignment horizontal="center" vertical="top" wrapText="1"/>
    </xf>
    <xf numFmtId="0" fontId="4" fillId="0" borderId="30" xfId="1" applyNumberFormat="1" applyFont="1" applyFill="1" applyBorder="1" applyAlignment="1">
      <alignment vertical="top" wrapText="1"/>
    </xf>
    <xf numFmtId="0" fontId="4" fillId="0" borderId="17" xfId="1" applyNumberFormat="1" applyFont="1" applyFill="1" applyBorder="1" applyAlignment="1">
      <alignment horizontal="center" vertical="top" wrapText="1"/>
    </xf>
    <xf numFmtId="164" fontId="4" fillId="0" borderId="37" xfId="1" applyNumberFormat="1" applyFont="1" applyFill="1" applyBorder="1" applyAlignment="1">
      <alignment horizontal="center" vertical="center"/>
    </xf>
    <xf numFmtId="0" fontId="4" fillId="0" borderId="81" xfId="1" applyNumberFormat="1" applyFont="1" applyFill="1" applyBorder="1" applyAlignment="1">
      <alignment horizontal="center" vertical="top" wrapText="1"/>
    </xf>
    <xf numFmtId="15" fontId="11" fillId="0" borderId="42" xfId="4" applyNumberFormat="1" applyFont="1" applyBorder="1" applyAlignment="1">
      <alignment horizontal="left" vertical="justify" wrapText="1"/>
    </xf>
    <xf numFmtId="0" fontId="11" fillId="0" borderId="41" xfId="0" applyFont="1" applyFill="1" applyBorder="1" applyAlignment="1">
      <alignment vertical="top" wrapText="1"/>
    </xf>
    <xf numFmtId="2" fontId="26" fillId="0" borderId="78" xfId="0" applyNumberFormat="1" applyFont="1" applyBorder="1" applyAlignment="1">
      <alignment vertical="center" wrapText="1"/>
    </xf>
    <xf numFmtId="37" fontId="6" fillId="0" borderId="62" xfId="1" applyNumberFormat="1" applyFont="1" applyFill="1" applyBorder="1" applyAlignment="1">
      <alignment horizontal="center" vertical="center" wrapText="1"/>
    </xf>
    <xf numFmtId="0" fontId="11" fillId="0" borderId="62" xfId="0" applyFont="1" applyBorder="1" applyAlignment="1">
      <alignment wrapText="1"/>
    </xf>
    <xf numFmtId="0" fontId="11" fillId="0" borderId="67" xfId="0" applyFont="1" applyBorder="1" applyAlignment="1">
      <alignment wrapText="1"/>
    </xf>
    <xf numFmtId="0" fontId="4" fillId="0" borderId="7" xfId="0" applyFont="1" applyBorder="1" applyAlignment="1">
      <alignment vertical="top"/>
    </xf>
    <xf numFmtId="0" fontId="4" fillId="0" borderId="37" xfId="0" applyFont="1" applyBorder="1" applyAlignment="1">
      <alignment vertical="top"/>
    </xf>
    <xf numFmtId="0" fontId="4" fillId="0" borderId="7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vertical="top"/>
    </xf>
    <xf numFmtId="0" fontId="4" fillId="0" borderId="38" xfId="0" applyFont="1" applyBorder="1" applyAlignment="1">
      <alignment vertical="top"/>
    </xf>
    <xf numFmtId="0" fontId="4" fillId="0" borderId="59" xfId="0" applyFont="1" applyBorder="1" applyAlignment="1">
      <alignment vertical="top"/>
    </xf>
    <xf numFmtId="0" fontId="4" fillId="0" borderId="44" xfId="0" applyFont="1" applyBorder="1" applyAlignment="1">
      <alignment vertical="top"/>
    </xf>
    <xf numFmtId="0" fontId="8" fillId="0" borderId="15" xfId="0" applyFont="1" applyFill="1" applyBorder="1" applyAlignment="1">
      <alignment vertical="top"/>
    </xf>
    <xf numFmtId="0" fontId="8" fillId="0" borderId="30" xfId="0" applyFont="1" applyFill="1" applyBorder="1" applyAlignment="1">
      <alignment vertical="top"/>
    </xf>
    <xf numFmtId="0" fontId="19" fillId="0" borderId="30" xfId="0" applyFont="1" applyFill="1" applyBorder="1" applyAlignment="1">
      <alignment vertical="center" wrapText="1"/>
    </xf>
    <xf numFmtId="164" fontId="19" fillId="0" borderId="30" xfId="0" applyNumberFormat="1" applyFont="1" applyFill="1" applyBorder="1" applyAlignment="1">
      <alignment horizontal="center" vertical="center" wrapText="1"/>
    </xf>
    <xf numFmtId="164" fontId="19" fillId="0" borderId="30" xfId="0" applyNumberFormat="1" applyFont="1" applyFill="1" applyBorder="1" applyAlignment="1">
      <alignment horizontal="right" vertical="center" wrapText="1"/>
    </xf>
    <xf numFmtId="37" fontId="19" fillId="0" borderId="30" xfId="0" applyNumberFormat="1" applyFont="1" applyFill="1" applyBorder="1" applyAlignment="1">
      <alignment horizontal="center" vertical="center"/>
    </xf>
    <xf numFmtId="37" fontId="19" fillId="0" borderId="30" xfId="1" applyNumberFormat="1" applyFont="1" applyFill="1" applyBorder="1" applyAlignment="1">
      <alignment horizontal="center" vertical="center"/>
    </xf>
    <xf numFmtId="0" fontId="11" fillId="0" borderId="45" xfId="0" applyFont="1" applyBorder="1" applyAlignment="1">
      <alignment vertical="top" wrapText="1"/>
    </xf>
    <xf numFmtId="3" fontId="4" fillId="0" borderId="53" xfId="1" applyNumberFormat="1" applyFont="1" applyFill="1" applyBorder="1" applyAlignment="1">
      <alignment horizontal="center" vertical="top" wrapText="1"/>
    </xf>
    <xf numFmtId="0" fontId="12" fillId="0" borderId="75" xfId="0" applyFont="1" applyBorder="1" applyAlignment="1">
      <alignment horizontal="center" vertical="center" wrapText="1"/>
    </xf>
    <xf numFmtId="0" fontId="11" fillId="0" borderId="18" xfId="0" applyFont="1" applyFill="1" applyBorder="1" applyAlignment="1">
      <alignment vertical="center"/>
    </xf>
    <xf numFmtId="0" fontId="11" fillId="0" borderId="29" xfId="0" applyFont="1" applyFill="1" applyBorder="1" applyAlignment="1">
      <alignment vertical="center"/>
    </xf>
    <xf numFmtId="164" fontId="11" fillId="0" borderId="18" xfId="1" applyNumberFormat="1" applyFont="1" applyFill="1" applyBorder="1" applyAlignment="1">
      <alignment vertical="top" wrapText="1"/>
    </xf>
    <xf numFmtId="164" fontId="11" fillId="0" borderId="29" xfId="1" applyNumberFormat="1" applyFont="1" applyFill="1" applyBorder="1" applyAlignment="1">
      <alignment vertical="top" wrapText="1"/>
    </xf>
    <xf numFmtId="164" fontId="11" fillId="0" borderId="11" xfId="1" applyNumberFormat="1" applyFont="1" applyFill="1" applyBorder="1" applyAlignment="1">
      <alignment vertical="top" wrapText="1"/>
    </xf>
    <xf numFmtId="164" fontId="11" fillId="0" borderId="55" xfId="1" applyNumberFormat="1" applyFont="1" applyFill="1" applyBorder="1" applyAlignment="1">
      <alignment vertical="top" wrapText="1"/>
    </xf>
    <xf numFmtId="0" fontId="11" fillId="0" borderId="37" xfId="0" applyFont="1" applyFill="1" applyBorder="1" applyAlignment="1">
      <alignment vertical="center"/>
    </xf>
    <xf numFmtId="0" fontId="11" fillId="0" borderId="41" xfId="0" applyFont="1" applyFill="1" applyBorder="1" applyAlignment="1">
      <alignment vertical="center"/>
    </xf>
    <xf numFmtId="164" fontId="11" fillId="0" borderId="33" xfId="1" applyNumberFormat="1" applyFont="1" applyFill="1" applyBorder="1" applyAlignment="1">
      <alignment vertical="top" wrapText="1"/>
    </xf>
    <xf numFmtId="164" fontId="11" fillId="0" borderId="31" xfId="1" applyNumberFormat="1" applyFont="1" applyFill="1" applyBorder="1" applyAlignment="1">
      <alignment vertical="top" wrapText="1"/>
    </xf>
    <xf numFmtId="0" fontId="11" fillId="0" borderId="37" xfId="0" applyFont="1" applyFill="1" applyBorder="1" applyAlignment="1">
      <alignment vertical="center" wrapText="1"/>
    </xf>
    <xf numFmtId="0" fontId="5" fillId="0" borderId="2" xfId="0" applyFont="1" applyBorder="1" applyAlignment="1">
      <alignment horizontal="left" vertical="top" wrapText="1"/>
    </xf>
    <xf numFmtId="15" fontId="4" fillId="0" borderId="2" xfId="0" applyNumberFormat="1" applyFont="1" applyBorder="1" applyAlignment="1">
      <alignment horizontal="left" vertical="top" wrapText="1"/>
    </xf>
    <xf numFmtId="15" fontId="4" fillId="0" borderId="2" xfId="0" applyNumberFormat="1" applyFont="1" applyBorder="1" applyAlignment="1">
      <alignment horizontal="left" vertical="center" wrapText="1"/>
    </xf>
    <xf numFmtId="0" fontId="10" fillId="0" borderId="2" xfId="0" applyFont="1" applyBorder="1" applyAlignment="1">
      <alignment vertical="center" wrapText="1"/>
    </xf>
    <xf numFmtId="0" fontId="4" fillId="0" borderId="38" xfId="0" applyFont="1" applyBorder="1" applyAlignment="1">
      <alignment horizontal="center" vertical="center" wrapText="1"/>
    </xf>
    <xf numFmtId="0" fontId="10" fillId="0" borderId="5" xfId="0" applyFont="1" applyBorder="1" applyAlignment="1">
      <alignment vertical="top" wrapText="1"/>
    </xf>
    <xf numFmtId="0" fontId="10" fillId="0" borderId="44" xfId="0" applyFont="1" applyBorder="1" applyAlignment="1">
      <alignment vertical="top" wrapText="1"/>
    </xf>
    <xf numFmtId="0" fontId="4" fillId="0" borderId="67" xfId="0" applyFont="1" applyBorder="1" applyAlignment="1">
      <alignment horizontal="center" vertical="center"/>
    </xf>
    <xf numFmtId="0" fontId="6" fillId="0" borderId="11" xfId="0" applyFont="1" applyBorder="1" applyAlignment="1">
      <alignment horizontal="center" vertical="center" wrapText="1"/>
    </xf>
    <xf numFmtId="15" fontId="4" fillId="0" borderId="2" xfId="0" applyNumberFormat="1" applyFont="1" applyBorder="1" applyAlignment="1">
      <alignment horizontal="left" vertical="top" wrapText="1"/>
    </xf>
    <xf numFmtId="15" fontId="4" fillId="0" borderId="2" xfId="0" applyNumberFormat="1" applyFont="1" applyBorder="1" applyAlignment="1">
      <alignment horizontal="left" vertical="center" wrapText="1"/>
    </xf>
    <xf numFmtId="37" fontId="4" fillId="0" borderId="13" xfId="1" applyNumberFormat="1" applyFont="1" applyFill="1" applyBorder="1" applyAlignment="1">
      <alignment horizontal="center" vertical="center"/>
    </xf>
    <xf numFmtId="37" fontId="4" fillId="0" borderId="12" xfId="1" applyNumberFormat="1" applyFont="1" applyFill="1" applyBorder="1" applyAlignment="1">
      <alignment horizontal="center" vertical="center" wrapText="1"/>
    </xf>
    <xf numFmtId="0" fontId="11" fillId="0" borderId="33" xfId="0" applyFont="1" applyBorder="1" applyAlignment="1">
      <alignment horizontal="left" vertical="top" wrapText="1"/>
    </xf>
    <xf numFmtId="0" fontId="11" fillId="0" borderId="12" xfId="0" applyFont="1" applyBorder="1" applyAlignment="1">
      <alignment horizontal="left" vertical="top" wrapText="1"/>
    </xf>
    <xf numFmtId="0" fontId="6" fillId="0" borderId="11"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35" xfId="0" applyFont="1" applyBorder="1" applyAlignment="1">
      <alignment horizontal="left" vertical="center" wrapText="1"/>
    </xf>
    <xf numFmtId="0" fontId="4" fillId="0" borderId="45" xfId="0" applyFont="1" applyBorder="1" applyAlignment="1">
      <alignment vertical="top"/>
    </xf>
    <xf numFmtId="0" fontId="4" fillId="0" borderId="77" xfId="0" applyFont="1" applyBorder="1" applyAlignment="1">
      <alignment vertical="top"/>
    </xf>
    <xf numFmtId="3" fontId="4" fillId="0" borderId="53" xfId="1" applyNumberFormat="1" applyFont="1" applyFill="1" applyBorder="1" applyAlignment="1">
      <alignment horizontal="center" vertical="center" wrapText="1"/>
    </xf>
    <xf numFmtId="3" fontId="4" fillId="0" borderId="12" xfId="1" applyNumberFormat="1" applyFont="1" applyBorder="1" applyAlignment="1">
      <alignment horizontal="center" vertical="center" wrapText="1"/>
    </xf>
    <xf numFmtId="0" fontId="4" fillId="0" borderId="13" xfId="1" applyNumberFormat="1" applyFont="1" applyBorder="1" applyAlignment="1">
      <alignment horizontal="center" vertical="center"/>
    </xf>
    <xf numFmtId="0" fontId="4" fillId="0" borderId="36" xfId="4" applyNumberFormat="1" applyFont="1" applyBorder="1" applyAlignment="1">
      <alignment horizontal="center" vertical="center"/>
    </xf>
    <xf numFmtId="3" fontId="4" fillId="0" borderId="13" xfId="1" applyNumberFormat="1" applyFont="1" applyFill="1" applyBorder="1" applyAlignment="1">
      <alignment horizontal="center" vertical="center"/>
    </xf>
    <xf numFmtId="37" fontId="4" fillId="0" borderId="12" xfId="1" applyNumberFormat="1" applyFont="1" applyFill="1" applyBorder="1" applyAlignment="1">
      <alignment horizontal="center" vertical="center"/>
    </xf>
    <xf numFmtId="0" fontId="4" fillId="0" borderId="33" xfId="4" applyFont="1" applyFill="1" applyBorder="1" applyAlignment="1">
      <alignment vertical="top" wrapText="1"/>
    </xf>
    <xf numFmtId="0" fontId="10" fillId="0" borderId="31" xfId="4" applyFont="1" applyFill="1" applyBorder="1" applyAlignment="1">
      <alignment vertical="top" wrapText="1"/>
    </xf>
    <xf numFmtId="3" fontId="4" fillId="0" borderId="32" xfId="4" applyNumberFormat="1" applyFont="1" applyFill="1" applyBorder="1" applyAlignment="1">
      <alignment horizontal="center" vertical="top" wrapText="1"/>
    </xf>
    <xf numFmtId="0" fontId="11" fillId="0" borderId="35" xfId="4" applyFont="1" applyBorder="1" applyAlignment="1">
      <alignment horizontal="center" vertical="top" wrapText="1"/>
    </xf>
    <xf numFmtId="0" fontId="4" fillId="0" borderId="12" xfId="4" applyFont="1" applyBorder="1" applyAlignment="1">
      <alignment wrapText="1"/>
    </xf>
    <xf numFmtId="3" fontId="4" fillId="0" borderId="12" xfId="1" applyNumberFormat="1" applyFont="1" applyFill="1" applyBorder="1" applyAlignment="1">
      <alignment horizontal="center" vertical="center"/>
    </xf>
    <xf numFmtId="0" fontId="11" fillId="0" borderId="33" xfId="4" applyFont="1" applyBorder="1" applyAlignment="1">
      <alignment horizontal="center" vertical="top" wrapText="1"/>
    </xf>
    <xf numFmtId="0" fontId="4" fillId="0" borderId="13" xfId="1" applyNumberFormat="1" applyFont="1" applyBorder="1" applyAlignment="1">
      <alignment horizontal="center" vertical="top"/>
    </xf>
    <xf numFmtId="0" fontId="11" fillId="0" borderId="33" xfId="4" applyFont="1" applyFill="1" applyBorder="1" applyAlignment="1">
      <alignment vertical="top" wrapText="1"/>
    </xf>
    <xf numFmtId="3" fontId="10" fillId="0" borderId="32" xfId="4" applyNumberFormat="1" applyFont="1" applyFill="1" applyBorder="1" applyAlignment="1">
      <alignment horizontal="center" vertical="top" wrapText="1"/>
    </xf>
    <xf numFmtId="0" fontId="11" fillId="0" borderId="12" xfId="4" applyFont="1" applyBorder="1" applyAlignment="1">
      <alignment horizontal="center" vertical="top" wrapText="1"/>
    </xf>
    <xf numFmtId="1" fontId="4" fillId="0" borderId="36" xfId="4" applyNumberFormat="1" applyFont="1" applyBorder="1" applyAlignment="1">
      <alignment horizontal="center" vertical="center"/>
    </xf>
    <xf numFmtId="0" fontId="4" fillId="0" borderId="33" xfId="4" applyFont="1" applyFill="1" applyBorder="1" applyAlignment="1">
      <alignment vertical="center" wrapText="1"/>
    </xf>
    <xf numFmtId="0" fontId="10" fillId="0" borderId="31" xfId="4" applyFont="1" applyFill="1" applyBorder="1" applyAlignment="1">
      <alignment vertical="center"/>
    </xf>
    <xf numFmtId="3" fontId="4" fillId="0" borderId="32" xfId="4" applyNumberFormat="1" applyFont="1" applyFill="1" applyBorder="1" applyAlignment="1">
      <alignment horizontal="center" vertical="center"/>
    </xf>
    <xf numFmtId="0" fontId="4" fillId="0" borderId="35" xfId="4" applyFont="1" applyBorder="1"/>
    <xf numFmtId="164" fontId="4" fillId="0" borderId="12" xfId="1" applyNumberFormat="1" applyFont="1" applyFill="1" applyBorder="1" applyAlignment="1">
      <alignment horizontal="center" vertical="center"/>
    </xf>
    <xf numFmtId="0" fontId="10" fillId="0" borderId="33" xfId="4" applyFont="1" applyFill="1" applyBorder="1" applyAlignment="1">
      <alignment vertical="center" wrapText="1"/>
    </xf>
    <xf numFmtId="0" fontId="4" fillId="0" borderId="12" xfId="4" applyFont="1" applyBorder="1"/>
    <xf numFmtId="0" fontId="8" fillId="0" borderId="33" xfId="4" applyFont="1" applyFill="1" applyBorder="1" applyAlignment="1">
      <alignment vertical="center"/>
    </xf>
    <xf numFmtId="0" fontId="8" fillId="0" borderId="31" xfId="4" applyFont="1" applyFill="1" applyBorder="1" applyAlignment="1">
      <alignment vertical="center"/>
    </xf>
    <xf numFmtId="0" fontId="8" fillId="0" borderId="32" xfId="4" applyFont="1" applyFill="1" applyBorder="1" applyAlignment="1">
      <alignment vertical="top"/>
    </xf>
    <xf numFmtId="3" fontId="4" fillId="0" borderId="62" xfId="1" applyNumberFormat="1" applyFont="1" applyBorder="1" applyAlignment="1">
      <alignment horizontal="center" vertical="center" wrapText="1"/>
    </xf>
    <xf numFmtId="1" fontId="10" fillId="0" borderId="66" xfId="4" applyNumberFormat="1" applyFont="1" applyBorder="1" applyAlignment="1">
      <alignment horizontal="center" vertical="center" wrapText="1"/>
    </xf>
    <xf numFmtId="3" fontId="4" fillId="0" borderId="67" xfId="1" applyNumberFormat="1" applyFont="1" applyFill="1" applyBorder="1" applyAlignment="1">
      <alignment horizontal="center" vertical="center"/>
    </xf>
    <xf numFmtId="0" fontId="8" fillId="0" borderId="63" xfId="4" applyFont="1" applyFill="1" applyBorder="1" applyAlignment="1">
      <alignment vertical="center"/>
    </xf>
    <xf numFmtId="0" fontId="8" fillId="0" borderId="68" xfId="4" applyFont="1" applyFill="1" applyBorder="1" applyAlignment="1">
      <alignment vertical="center"/>
    </xf>
    <xf numFmtId="0" fontId="8" fillId="0" borderId="69" xfId="4" applyFont="1" applyFill="1" applyBorder="1" applyAlignment="1">
      <alignment vertical="top"/>
    </xf>
    <xf numFmtId="0" fontId="4" fillId="0" borderId="65" xfId="4" applyFont="1" applyBorder="1"/>
    <xf numFmtId="0" fontId="4" fillId="0" borderId="62" xfId="4" applyFont="1" applyBorder="1"/>
    <xf numFmtId="0" fontId="4" fillId="0" borderId="63" xfId="4" applyFont="1" applyBorder="1" applyAlignment="1">
      <alignment horizontal="center" vertical="center"/>
    </xf>
    <xf numFmtId="0" fontId="4" fillId="0" borderId="62" xfId="4" applyFont="1" applyBorder="1" applyAlignment="1">
      <alignment horizontal="center" vertical="center"/>
    </xf>
    <xf numFmtId="0" fontId="4" fillId="0" borderId="67" xfId="4" applyFont="1" applyBorder="1" applyAlignment="1">
      <alignment horizontal="center" vertical="center"/>
    </xf>
    <xf numFmtId="0" fontId="4" fillId="0" borderId="65" xfId="4" applyFont="1" applyBorder="1" applyAlignment="1">
      <alignment horizontal="center" vertical="center"/>
    </xf>
    <xf numFmtId="164" fontId="8" fillId="0" borderId="35" xfId="1" applyNumberFormat="1" applyFont="1" applyFill="1" applyBorder="1" applyAlignment="1">
      <alignment horizontal="center" vertical="center"/>
    </xf>
    <xf numFmtId="164" fontId="8" fillId="0" borderId="44" xfId="1" applyNumberFormat="1" applyFont="1" applyFill="1" applyBorder="1" applyAlignment="1">
      <alignment horizontal="center" vertical="center"/>
    </xf>
    <xf numFmtId="164" fontId="8" fillId="0" borderId="7" xfId="1" applyNumberFormat="1" applyFont="1" applyFill="1" applyBorder="1" applyAlignment="1">
      <alignment horizontal="center" vertical="center"/>
    </xf>
    <xf numFmtId="0" fontId="4" fillId="0" borderId="33" xfId="1" applyNumberFormat="1" applyFont="1" applyFill="1" applyBorder="1" applyAlignment="1">
      <alignment vertical="top" wrapText="1"/>
    </xf>
    <xf numFmtId="3" fontId="4" fillId="0" borderId="32" xfId="1" applyNumberFormat="1" applyFont="1" applyFill="1" applyBorder="1" applyAlignment="1">
      <alignment horizontal="center" vertical="top" wrapText="1"/>
    </xf>
    <xf numFmtId="0" fontId="4" fillId="0" borderId="41" xfId="1" applyNumberFormat="1" applyFont="1" applyFill="1" applyBorder="1" applyAlignment="1">
      <alignment horizontal="left" vertical="top" wrapText="1"/>
    </xf>
    <xf numFmtId="164" fontId="8" fillId="0" borderId="57" xfId="1" applyNumberFormat="1" applyFont="1" applyFill="1" applyBorder="1" applyAlignment="1">
      <alignment horizontal="left" vertical="top" wrapText="1"/>
    </xf>
    <xf numFmtId="164" fontId="8" fillId="0" borderId="41" xfId="1" applyNumberFormat="1" applyFont="1" applyFill="1" applyBorder="1" applyAlignment="1">
      <alignment horizontal="left" vertical="top" wrapText="1"/>
    </xf>
    <xf numFmtId="164" fontId="4" fillId="0" borderId="31" xfId="1" applyNumberFormat="1" applyFont="1" applyFill="1" applyBorder="1" applyAlignment="1">
      <alignment horizontal="left" vertical="top" wrapText="1"/>
    </xf>
    <xf numFmtId="164" fontId="8" fillId="0" borderId="40" xfId="1" applyNumberFormat="1" applyFont="1" applyFill="1" applyBorder="1" applyAlignment="1">
      <alignment horizontal="left" vertical="top" wrapText="1"/>
    </xf>
    <xf numFmtId="0" fontId="10" fillId="0" borderId="41" xfId="0" applyFont="1" applyFill="1" applyBorder="1" applyAlignment="1">
      <alignment horizontal="left" vertical="center"/>
    </xf>
    <xf numFmtId="0" fontId="10" fillId="0" borderId="30" xfId="0" applyFont="1" applyFill="1" applyBorder="1" applyAlignment="1">
      <alignment horizontal="left" vertical="center"/>
    </xf>
    <xf numFmtId="0" fontId="4" fillId="0" borderId="55" xfId="1" applyNumberFormat="1" applyFont="1" applyFill="1" applyBorder="1" applyAlignment="1">
      <alignment vertical="top" wrapText="1"/>
    </xf>
    <xf numFmtId="0" fontId="12" fillId="0" borderId="29" xfId="0" applyFont="1" applyBorder="1" applyAlignment="1">
      <alignment horizontal="center" vertical="top" wrapText="1"/>
    </xf>
    <xf numFmtId="0" fontId="8" fillId="0" borderId="67" xfId="0" applyFont="1" applyBorder="1" applyAlignment="1">
      <alignment horizontal="center" vertical="center"/>
    </xf>
    <xf numFmtId="0" fontId="8" fillId="0" borderId="65" xfId="0" applyFont="1" applyBorder="1" applyAlignment="1">
      <alignment horizontal="center" vertical="center"/>
    </xf>
    <xf numFmtId="164" fontId="4" fillId="0" borderId="15" xfId="1" applyNumberFormat="1" applyFont="1" applyFill="1" applyBorder="1" applyAlignment="1">
      <alignment vertical="top" wrapText="1"/>
    </xf>
    <xf numFmtId="164" fontId="4" fillId="0" borderId="17" xfId="1" applyNumberFormat="1" applyFont="1" applyFill="1" applyBorder="1" applyAlignment="1">
      <alignment vertical="top" wrapText="1"/>
    </xf>
    <xf numFmtId="164" fontId="4" fillId="0" borderId="33" xfId="1" applyNumberFormat="1" applyFont="1" applyFill="1" applyBorder="1" applyAlignment="1">
      <alignment vertical="top" wrapText="1"/>
    </xf>
    <xf numFmtId="164" fontId="4" fillId="0" borderId="32" xfId="1" applyNumberFormat="1" applyFont="1" applyFill="1" applyBorder="1" applyAlignment="1">
      <alignment vertical="top" wrapText="1"/>
    </xf>
    <xf numFmtId="164" fontId="4" fillId="0" borderId="37" xfId="1" applyNumberFormat="1" applyFont="1" applyFill="1" applyBorder="1" applyAlignment="1">
      <alignment vertical="top" wrapText="1"/>
    </xf>
    <xf numFmtId="164" fontId="4" fillId="0" borderId="18" xfId="1" applyNumberFormat="1" applyFont="1" applyFill="1" applyBorder="1" applyAlignment="1">
      <alignment vertical="top" wrapText="1"/>
    </xf>
    <xf numFmtId="0" fontId="4" fillId="0" borderId="37" xfId="0" applyFont="1" applyFill="1" applyBorder="1" applyAlignment="1">
      <alignment vertical="center"/>
    </xf>
    <xf numFmtId="0" fontId="4" fillId="0" borderId="81" xfId="0" applyFont="1" applyFill="1" applyBorder="1" applyAlignment="1">
      <alignment vertical="center"/>
    </xf>
    <xf numFmtId="164" fontId="4" fillId="0" borderId="18" xfId="1" applyNumberFormat="1" applyFont="1" applyFill="1" applyBorder="1" applyAlignment="1">
      <alignment vertical="center" wrapText="1"/>
    </xf>
    <xf numFmtId="164" fontId="4" fillId="0" borderId="29" xfId="1" applyNumberFormat="1" applyFont="1" applyFill="1" applyBorder="1" applyAlignment="1">
      <alignment vertical="center" wrapText="1"/>
    </xf>
    <xf numFmtId="164" fontId="4" fillId="0" borderId="28" xfId="1" applyNumberFormat="1" applyFont="1" applyFill="1" applyBorder="1" applyAlignment="1">
      <alignment vertical="center" wrapText="1"/>
    </xf>
    <xf numFmtId="164" fontId="4" fillId="0" borderId="52" xfId="1" applyNumberFormat="1" applyFont="1" applyFill="1" applyBorder="1" applyAlignment="1">
      <alignment vertical="center" wrapText="1"/>
    </xf>
    <xf numFmtId="0" fontId="4" fillId="0" borderId="37" xfId="1" applyNumberFormat="1" applyFont="1" applyFill="1" applyBorder="1" applyAlignment="1">
      <alignment vertical="center" wrapText="1"/>
    </xf>
    <xf numFmtId="164" fontId="4" fillId="0" borderId="2" xfId="1" applyNumberFormat="1" applyFont="1" applyFill="1" applyBorder="1" applyAlignment="1">
      <alignment horizontal="center" vertical="center"/>
    </xf>
    <xf numFmtId="0" fontId="4" fillId="0" borderId="28" xfId="0" applyFont="1" applyFill="1" applyBorder="1" applyAlignment="1">
      <alignment vertical="top"/>
    </xf>
    <xf numFmtId="164" fontId="4" fillId="0" borderId="56" xfId="1" applyNumberFormat="1" applyFont="1" applyFill="1" applyBorder="1" applyAlignment="1">
      <alignment vertical="top" wrapText="1"/>
    </xf>
    <xf numFmtId="0" fontId="4" fillId="0" borderId="81" xfId="0" applyFont="1" applyFill="1" applyBorder="1" applyAlignment="1">
      <alignment vertical="top"/>
    </xf>
    <xf numFmtId="0" fontId="15" fillId="0" borderId="40" xfId="0" applyFont="1" applyBorder="1" applyAlignment="1">
      <alignment horizontal="center" vertical="top" wrapText="1"/>
    </xf>
    <xf numFmtId="0" fontId="10" fillId="0" borderId="5" xfId="0" applyFont="1" applyBorder="1" applyAlignment="1">
      <alignment vertical="center" wrapText="1"/>
    </xf>
    <xf numFmtId="0" fontId="8" fillId="0" borderId="60" xfId="1" applyNumberFormat="1" applyFont="1" applyFill="1" applyBorder="1" applyAlignment="1">
      <alignment vertical="top" wrapText="1"/>
    </xf>
    <xf numFmtId="3" fontId="4" fillId="0" borderId="35" xfId="1" applyNumberFormat="1" applyFont="1" applyFill="1" applyBorder="1" applyAlignment="1">
      <alignment horizontal="center" vertical="center"/>
    </xf>
    <xf numFmtId="164" fontId="4" fillId="0" borderId="52" xfId="1" applyNumberFormat="1" applyFont="1" applyFill="1" applyBorder="1" applyAlignment="1">
      <alignment horizontal="center" vertical="top"/>
    </xf>
    <xf numFmtId="164" fontId="4" fillId="0" borderId="87" xfId="1" applyNumberFormat="1" applyFont="1" applyFill="1" applyBorder="1" applyAlignment="1">
      <alignment horizontal="center" vertical="top"/>
    </xf>
    <xf numFmtId="164" fontId="4" fillId="0" borderId="58" xfId="1" applyNumberFormat="1" applyFont="1" applyFill="1" applyBorder="1" applyAlignment="1">
      <alignment horizontal="center" vertical="top"/>
    </xf>
    <xf numFmtId="164" fontId="4" fillId="0" borderId="88" xfId="1" applyNumberFormat="1" applyFont="1" applyFill="1" applyBorder="1" applyAlignment="1">
      <alignment horizontal="center" vertical="top"/>
    </xf>
    <xf numFmtId="164" fontId="4" fillId="0" borderId="32" xfId="1" applyNumberFormat="1" applyFont="1" applyFill="1" applyBorder="1" applyAlignment="1">
      <alignment horizontal="center" vertical="top"/>
    </xf>
    <xf numFmtId="164" fontId="4" fillId="0" borderId="37" xfId="1" applyNumberFormat="1" applyFont="1" applyFill="1" applyBorder="1" applyAlignment="1">
      <alignment horizontal="center" vertical="top"/>
    </xf>
    <xf numFmtId="164" fontId="4" fillId="0" borderId="89" xfId="1" applyNumberFormat="1" applyFont="1" applyFill="1" applyBorder="1" applyAlignment="1">
      <alignment horizontal="center" vertical="top"/>
    </xf>
    <xf numFmtId="164" fontId="4" fillId="0" borderId="81" xfId="1" applyNumberFormat="1" applyFont="1" applyFill="1" applyBorder="1" applyAlignment="1">
      <alignment horizontal="center" vertical="top"/>
    </xf>
    <xf numFmtId="164" fontId="9" fillId="0" borderId="65" xfId="1" applyNumberFormat="1" applyFont="1" applyBorder="1" applyAlignment="1">
      <alignment horizontal="center" vertical="center"/>
    </xf>
    <xf numFmtId="37" fontId="9" fillId="0" borderId="67" xfId="1" applyNumberFormat="1" applyFont="1" applyFill="1" applyBorder="1" applyAlignment="1">
      <alignment horizontal="center" vertical="center"/>
    </xf>
    <xf numFmtId="37" fontId="9" fillId="0" borderId="65" xfId="1" applyNumberFormat="1" applyFont="1" applyFill="1" applyBorder="1" applyAlignment="1">
      <alignment horizontal="center" vertical="center"/>
    </xf>
    <xf numFmtId="164" fontId="9" fillId="0" borderId="64" xfId="1" applyNumberFormat="1" applyFont="1" applyFill="1" applyBorder="1" applyAlignment="1">
      <alignment horizontal="left" vertical="center" wrapText="1"/>
    </xf>
    <xf numFmtId="164" fontId="9" fillId="0" borderId="65" xfId="1"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5" xfId="0" applyFont="1" applyBorder="1" applyAlignment="1">
      <alignment horizontal="center" vertical="center"/>
    </xf>
    <xf numFmtId="0" fontId="12" fillId="0" borderId="29" xfId="0" applyFont="1" applyBorder="1" applyAlignment="1">
      <alignment horizontal="center" vertical="top" wrapText="1"/>
    </xf>
    <xf numFmtId="0" fontId="12" fillId="0" borderId="22" xfId="0" applyFont="1" applyBorder="1" applyAlignment="1">
      <alignment horizontal="center" vertical="top" wrapText="1"/>
    </xf>
    <xf numFmtId="0" fontId="12" fillId="0" borderId="49" xfId="0" applyFont="1" applyBorder="1" applyAlignment="1">
      <alignment horizontal="center" vertical="center" wrapText="1"/>
    </xf>
    <xf numFmtId="0" fontId="15" fillId="0" borderId="40" xfId="0" applyFont="1" applyBorder="1" applyAlignment="1">
      <alignment horizontal="center" vertical="center"/>
    </xf>
    <xf numFmtId="164" fontId="8" fillId="0" borderId="39" xfId="1" applyNumberFormat="1" applyFont="1" applyFill="1" applyBorder="1" applyAlignment="1">
      <alignment horizontal="center" vertical="center"/>
    </xf>
    <xf numFmtId="164" fontId="8" fillId="0" borderId="37" xfId="1" applyNumberFormat="1" applyFont="1" applyFill="1" applyBorder="1" applyAlignment="1">
      <alignment horizontal="center" vertical="center"/>
    </xf>
    <xf numFmtId="0" fontId="11" fillId="0" borderId="82" xfId="0" applyFont="1" applyBorder="1" applyAlignment="1">
      <alignment wrapText="1"/>
    </xf>
    <xf numFmtId="0" fontId="11" fillId="0" borderId="13" xfId="0" applyFont="1" applyBorder="1" applyAlignment="1">
      <alignment wrapText="1"/>
    </xf>
    <xf numFmtId="0" fontId="4" fillId="0" borderId="71" xfId="0" applyFont="1" applyBorder="1" applyAlignment="1">
      <alignment vertical="top"/>
    </xf>
    <xf numFmtId="164" fontId="5" fillId="0" borderId="36" xfId="1" applyNumberFormat="1" applyFont="1" applyBorder="1" applyAlignment="1">
      <alignment horizontal="center" vertical="center"/>
    </xf>
    <xf numFmtId="37" fontId="5" fillId="0" borderId="12" xfId="1" applyNumberFormat="1" applyFont="1" applyFill="1" applyBorder="1" applyAlignment="1">
      <alignment horizontal="center" vertical="center"/>
    </xf>
    <xf numFmtId="37" fontId="5" fillId="0" borderId="33" xfId="1" applyNumberFormat="1" applyFont="1" applyFill="1" applyBorder="1" applyAlignment="1">
      <alignment horizontal="center" vertical="center"/>
    </xf>
    <xf numFmtId="37" fontId="5" fillId="0" borderId="12" xfId="1" applyNumberFormat="1" applyFont="1" applyFill="1" applyBorder="1" applyAlignment="1">
      <alignment horizontal="center" vertical="center" wrapText="1"/>
    </xf>
    <xf numFmtId="0" fontId="4" fillId="0" borderId="35" xfId="0" applyNumberFormat="1" applyFont="1" applyBorder="1" applyAlignment="1">
      <alignment wrapText="1"/>
    </xf>
    <xf numFmtId="0" fontId="12" fillId="0" borderId="49" xfId="0" applyFont="1" applyBorder="1" applyAlignment="1">
      <alignment horizontal="center" vertical="top" wrapText="1"/>
    </xf>
    <xf numFmtId="0" fontId="4" fillId="0" borderId="11" xfId="4" applyFont="1" applyFill="1" applyBorder="1" applyAlignment="1">
      <alignment vertical="top" wrapText="1"/>
    </xf>
    <xf numFmtId="3" fontId="4" fillId="0" borderId="56" xfId="4" applyNumberFormat="1" applyFont="1" applyFill="1" applyBorder="1" applyAlignment="1">
      <alignment horizontal="center" vertical="top" wrapText="1"/>
    </xf>
    <xf numFmtId="0" fontId="5" fillId="0" borderId="62" xfId="4" applyFont="1" applyBorder="1" applyAlignment="1">
      <alignment vertical="top" wrapText="1"/>
    </xf>
    <xf numFmtId="0" fontId="7" fillId="0" borderId="62" xfId="4" applyFont="1" applyBorder="1" applyAlignment="1">
      <alignment vertical="top"/>
    </xf>
    <xf numFmtId="0" fontId="28" fillId="0" borderId="65" xfId="4" applyNumberFormat="1" applyFont="1" applyBorder="1" applyAlignment="1">
      <alignment wrapText="1"/>
    </xf>
    <xf numFmtId="165" fontId="21" fillId="0" borderId="40" xfId="0" applyNumberFormat="1" applyFont="1" applyFill="1" applyBorder="1" applyAlignment="1" applyProtection="1">
      <alignment horizontal="center" vertical="center"/>
      <protection locked="0"/>
    </xf>
    <xf numFmtId="15" fontId="4" fillId="0" borderId="2" xfId="0" applyNumberFormat="1" applyFont="1" applyBorder="1" applyAlignment="1">
      <alignment horizontal="left" vertical="top" wrapText="1"/>
    </xf>
    <xf numFmtId="37" fontId="4" fillId="0" borderId="17" xfId="1" applyNumberFormat="1" applyFont="1" applyFill="1" applyBorder="1" applyAlignment="1">
      <alignment horizontal="center" vertical="top" wrapText="1"/>
    </xf>
    <xf numFmtId="0" fontId="11" fillId="0" borderId="82" xfId="0" applyFont="1" applyBorder="1" applyAlignment="1">
      <alignment vertical="top" wrapText="1"/>
    </xf>
    <xf numFmtId="0" fontId="11" fillId="0" borderId="53" xfId="0" applyFont="1" applyBorder="1" applyAlignment="1">
      <alignment vertical="top" wrapText="1"/>
    </xf>
    <xf numFmtId="0" fontId="4" fillId="0" borderId="30" xfId="1" applyNumberFormat="1" applyFont="1" applyFill="1" applyBorder="1" applyAlignment="1">
      <alignment horizontal="left" vertical="top" wrapText="1"/>
    </xf>
    <xf numFmtId="3" fontId="29" fillId="0" borderId="20" xfId="0" applyNumberFormat="1" applyFont="1" applyFill="1" applyBorder="1" applyAlignment="1">
      <alignment horizontal="center" vertical="center"/>
    </xf>
    <xf numFmtId="0" fontId="4" fillId="0" borderId="81" xfId="0" applyNumberFormat="1" applyFont="1" applyFill="1" applyBorder="1" applyAlignment="1">
      <alignment horizontal="center" vertical="top" wrapText="1"/>
    </xf>
    <xf numFmtId="3" fontId="4" fillId="0" borderId="7" xfId="1" applyNumberFormat="1" applyFont="1" applyBorder="1" applyAlignment="1">
      <alignment horizontal="center" vertical="center"/>
    </xf>
    <xf numFmtId="3" fontId="4" fillId="0" borderId="72" xfId="0" applyNumberFormat="1" applyFont="1" applyFill="1" applyBorder="1" applyAlignment="1">
      <alignment horizontal="center" vertical="top" wrapText="1"/>
    </xf>
    <xf numFmtId="0" fontId="5" fillId="0" borderId="2" xfId="0" applyFont="1" applyBorder="1" applyAlignment="1">
      <alignment horizontal="left" vertical="top" wrapText="1"/>
    </xf>
    <xf numFmtId="3" fontId="4" fillId="0" borderId="7" xfId="1" applyNumberFormat="1" applyFont="1" applyBorder="1" applyAlignment="1">
      <alignment horizontal="center" vertical="center"/>
    </xf>
    <xf numFmtId="15" fontId="4" fillId="0" borderId="2" xfId="0" applyNumberFormat="1" applyFont="1" applyBorder="1" applyAlignment="1">
      <alignment horizontal="left" vertical="center" wrapText="1"/>
    </xf>
    <xf numFmtId="37" fontId="4" fillId="0" borderId="47" xfId="1" applyNumberFormat="1" applyFont="1" applyFill="1" applyBorder="1" applyAlignment="1">
      <alignment horizontal="center" vertical="center"/>
    </xf>
    <xf numFmtId="0" fontId="4" fillId="0" borderId="40" xfId="0" applyFont="1" applyFill="1" applyBorder="1" applyAlignment="1">
      <alignment vertical="top" wrapText="1"/>
    </xf>
    <xf numFmtId="0" fontId="4" fillId="0" borderId="29" xfId="0" applyFont="1" applyFill="1" applyBorder="1" applyAlignment="1">
      <alignment vertical="center"/>
    </xf>
    <xf numFmtId="0" fontId="4" fillId="0" borderId="29" xfId="0" applyFont="1" applyFill="1" applyBorder="1" applyAlignment="1">
      <alignment vertical="top"/>
    </xf>
    <xf numFmtId="0" fontId="11" fillId="0" borderId="18" xfId="0" applyFont="1" applyBorder="1" applyAlignment="1">
      <alignment horizontal="center" vertical="top" wrapText="1"/>
    </xf>
    <xf numFmtId="15" fontId="6" fillId="0" borderId="2" xfId="0" applyNumberFormat="1" applyFont="1" applyBorder="1" applyAlignment="1">
      <alignment horizontal="left" vertical="center" wrapText="1"/>
    </xf>
    <xf numFmtId="15" fontId="4" fillId="0" borderId="2" xfId="0" applyNumberFormat="1" applyFont="1" applyBorder="1" applyAlignment="1">
      <alignment horizontal="left" vertical="top" wrapText="1"/>
    </xf>
    <xf numFmtId="15" fontId="4" fillId="0" borderId="2" xfId="0" applyNumberFormat="1" applyFont="1" applyBorder="1" applyAlignment="1">
      <alignment horizontal="left" vertical="center" wrapText="1"/>
    </xf>
    <xf numFmtId="0" fontId="6" fillId="0" borderId="29" xfId="0" applyFont="1" applyBorder="1" applyAlignment="1">
      <alignment horizontal="center" vertical="top" wrapText="1"/>
    </xf>
    <xf numFmtId="0" fontId="12" fillId="0" borderId="29" xfId="0" applyFont="1" applyBorder="1" applyAlignment="1">
      <alignment horizontal="center" vertical="top" wrapText="1"/>
    </xf>
    <xf numFmtId="0" fontId="4" fillId="0" borderId="42" xfId="0" applyFont="1" applyBorder="1" applyAlignment="1">
      <alignment vertical="top" wrapText="1"/>
    </xf>
    <xf numFmtId="0" fontId="12" fillId="0" borderId="29" xfId="0" applyFont="1" applyBorder="1" applyAlignment="1">
      <alignment horizontal="center" vertical="top" wrapText="1"/>
    </xf>
    <xf numFmtId="164" fontId="8" fillId="0" borderId="29" xfId="1" applyNumberFormat="1" applyFont="1" applyFill="1" applyBorder="1" applyAlignment="1">
      <alignment horizontal="center" vertical="center"/>
    </xf>
    <xf numFmtId="0" fontId="4" fillId="0" borderId="66" xfId="4" applyNumberFormat="1" applyFont="1" applyBorder="1" applyAlignment="1">
      <alignment horizontal="center" vertical="center"/>
    </xf>
    <xf numFmtId="0" fontId="4" fillId="0" borderId="63" xfId="4" applyFont="1" applyFill="1" applyBorder="1" applyAlignment="1">
      <alignment vertical="top" wrapText="1"/>
    </xf>
    <xf numFmtId="3" fontId="4" fillId="0" borderId="69" xfId="4" applyNumberFormat="1" applyFont="1" applyFill="1" applyBorder="1" applyAlignment="1">
      <alignment horizontal="center" vertical="top" wrapText="1"/>
    </xf>
    <xf numFmtId="0" fontId="11" fillId="0" borderId="65" xfId="4" applyFont="1" applyBorder="1" applyAlignment="1">
      <alignment horizontal="center" vertical="top" wrapText="1"/>
    </xf>
    <xf numFmtId="0" fontId="4" fillId="0" borderId="62" xfId="4" applyFont="1" applyBorder="1" applyAlignment="1">
      <alignment wrapText="1"/>
    </xf>
    <xf numFmtId="0" fontId="12" fillId="0" borderId="29" xfId="0" applyFont="1" applyBorder="1" applyAlignment="1">
      <alignment horizontal="center" vertical="top" wrapText="1"/>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5" xfId="0" applyFont="1" applyBorder="1" applyAlignment="1">
      <alignment horizontal="center" vertical="center"/>
    </xf>
    <xf numFmtId="37" fontId="4" fillId="0" borderId="77" xfId="1" applyNumberFormat="1" applyFont="1" applyFill="1" applyBorder="1" applyAlignment="1">
      <alignment horizontal="center" vertical="center"/>
    </xf>
    <xf numFmtId="2" fontId="4" fillId="0" borderId="20" xfId="1" applyNumberFormat="1" applyFont="1" applyFill="1" applyBorder="1" applyAlignment="1">
      <alignment horizontal="center" vertical="center" wrapText="1"/>
    </xf>
    <xf numFmtId="2" fontId="4" fillId="0" borderId="20" xfId="1" applyNumberFormat="1" applyFont="1" applyFill="1" applyBorder="1" applyAlignment="1">
      <alignment horizontal="center" vertical="center"/>
    </xf>
    <xf numFmtId="0" fontId="4" fillId="0" borderId="18" xfId="1" applyNumberFormat="1" applyFont="1" applyFill="1" applyBorder="1" applyAlignment="1">
      <alignment vertical="center" wrapText="1"/>
    </xf>
    <xf numFmtId="0" fontId="4" fillId="0" borderId="29" xfId="0" applyNumberFormat="1" applyFont="1" applyFill="1" applyBorder="1" applyAlignment="1">
      <alignment horizontal="left" vertical="center" wrapText="1"/>
    </xf>
    <xf numFmtId="15" fontId="6" fillId="0" borderId="77" xfId="4" applyNumberFormat="1" applyFont="1" applyBorder="1" applyAlignment="1">
      <alignment horizontal="left" vertical="center" wrapText="1"/>
    </xf>
    <xf numFmtId="0" fontId="4" fillId="0" borderId="31" xfId="4" applyFont="1" applyFill="1" applyBorder="1" applyAlignment="1">
      <alignment vertical="top" wrapText="1"/>
    </xf>
    <xf numFmtId="0" fontId="4" fillId="0" borderId="68" xfId="4" applyFont="1" applyFill="1" applyBorder="1" applyAlignment="1">
      <alignment vertical="top" wrapText="1"/>
    </xf>
    <xf numFmtId="0" fontId="4" fillId="0" borderId="55" xfId="4" applyFont="1" applyFill="1" applyBorder="1" applyAlignment="1">
      <alignment vertical="top" wrapText="1"/>
    </xf>
    <xf numFmtId="0" fontId="4" fillId="0" borderId="31" xfId="4" applyFont="1" applyFill="1" applyBorder="1" applyAlignment="1">
      <alignment vertical="center"/>
    </xf>
    <xf numFmtId="0" fontId="4" fillId="0" borderId="37" xfId="1" applyNumberFormat="1" applyFont="1" applyFill="1" applyBorder="1" applyAlignment="1">
      <alignment horizontal="left" vertical="center" wrapText="1"/>
    </xf>
    <xf numFmtId="0" fontId="4" fillId="0" borderId="41" xfId="1" applyNumberFormat="1" applyFont="1" applyFill="1" applyBorder="1" applyAlignment="1">
      <alignment vertical="center" wrapText="1"/>
    </xf>
    <xf numFmtId="164" fontId="8" fillId="0" borderId="33" xfId="1" applyNumberFormat="1" applyFont="1" applyFill="1" applyBorder="1" applyAlignment="1">
      <alignment vertical="center" wrapText="1"/>
    </xf>
    <xf numFmtId="164" fontId="8" fillId="0" borderId="31" xfId="1" applyNumberFormat="1" applyFont="1" applyFill="1" applyBorder="1" applyAlignment="1">
      <alignment vertical="center" wrapText="1"/>
    </xf>
    <xf numFmtId="164" fontId="8" fillId="0" borderId="32" xfId="1" applyNumberFormat="1" applyFont="1" applyFill="1" applyBorder="1" applyAlignment="1">
      <alignment vertical="center" wrapText="1"/>
    </xf>
    <xf numFmtId="0" fontId="4" fillId="0" borderId="84" xfId="1" applyNumberFormat="1" applyFont="1" applyFill="1" applyBorder="1" applyAlignment="1">
      <alignment horizontal="left" vertical="center" wrapText="1"/>
    </xf>
    <xf numFmtId="164" fontId="8" fillId="0" borderId="57" xfId="1" applyNumberFormat="1" applyFont="1" applyFill="1" applyBorder="1" applyAlignment="1">
      <alignment vertical="center" wrapText="1"/>
    </xf>
    <xf numFmtId="0" fontId="4" fillId="0" borderId="84" xfId="1" applyNumberFormat="1" applyFont="1" applyFill="1" applyBorder="1" applyAlignment="1">
      <alignment vertical="center" wrapText="1"/>
    </xf>
    <xf numFmtId="0" fontId="4" fillId="0" borderId="41" xfId="1" applyNumberFormat="1" applyFont="1" applyFill="1" applyBorder="1" applyAlignment="1">
      <alignment horizontal="left" vertical="center" wrapText="1"/>
    </xf>
    <xf numFmtId="3" fontId="4" fillId="0" borderId="1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29" xfId="0" applyFont="1" applyFill="1" applyBorder="1" applyAlignment="1">
      <alignment vertical="center" wrapText="1"/>
    </xf>
    <xf numFmtId="3" fontId="4" fillId="0" borderId="28" xfId="0" applyNumberFormat="1" applyFont="1" applyFill="1" applyBorder="1" applyAlignment="1">
      <alignment horizontal="center" vertical="center" wrapText="1"/>
    </xf>
    <xf numFmtId="0" fontId="6" fillId="0" borderId="40" xfId="0" applyFont="1" applyBorder="1" applyAlignment="1">
      <alignment horizontal="center" vertical="center" wrapText="1"/>
    </xf>
    <xf numFmtId="0" fontId="12" fillId="0" borderId="29" xfId="0" applyFont="1" applyBorder="1" applyAlignment="1">
      <alignment horizontal="left" vertical="top"/>
    </xf>
    <xf numFmtId="0" fontId="12" fillId="0" borderId="40" xfId="0" applyFont="1" applyBorder="1" applyAlignment="1">
      <alignment horizontal="center" vertical="top"/>
    </xf>
    <xf numFmtId="165" fontId="21" fillId="0" borderId="29" xfId="0" applyNumberFormat="1" applyFont="1" applyFill="1" applyBorder="1" applyAlignment="1">
      <alignment horizontal="center" vertical="center"/>
    </xf>
    <xf numFmtId="9" fontId="4" fillId="0" borderId="21" xfId="1" applyNumberFormat="1" applyFont="1" applyBorder="1" applyAlignment="1">
      <alignment horizontal="center" vertical="center"/>
    </xf>
    <xf numFmtId="9" fontId="4" fillId="0" borderId="53" xfId="1" applyNumberFormat="1" applyFont="1" applyBorder="1" applyAlignment="1">
      <alignment horizontal="center" vertical="center"/>
    </xf>
    <xf numFmtId="9" fontId="4" fillId="0" borderId="3" xfId="1" applyNumberFormat="1" applyFont="1" applyBorder="1" applyAlignment="1">
      <alignment horizontal="center" vertical="center"/>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4" fillId="0" borderId="67" xfId="0" applyFont="1" applyBorder="1" applyAlignment="1">
      <alignment horizontal="center" vertical="center"/>
    </xf>
    <xf numFmtId="3" fontId="4" fillId="0" borderId="80" xfId="1" applyNumberFormat="1" applyFont="1" applyFill="1" applyBorder="1" applyAlignment="1">
      <alignment horizontal="center" vertical="center"/>
    </xf>
    <xf numFmtId="3" fontId="4" fillId="0" borderId="8" xfId="1" applyNumberFormat="1" applyFont="1" applyFill="1" applyBorder="1" applyAlignment="1">
      <alignment horizontal="center" vertical="center"/>
    </xf>
    <xf numFmtId="1" fontId="4" fillId="0" borderId="79" xfId="0" applyNumberFormat="1" applyFont="1" applyBorder="1" applyAlignment="1">
      <alignment horizontal="center" vertical="center"/>
    </xf>
    <xf numFmtId="1" fontId="4" fillId="0" borderId="4" xfId="0" applyNumberFormat="1" applyFont="1" applyBorder="1" applyAlignment="1">
      <alignment horizontal="center" vertical="center"/>
    </xf>
    <xf numFmtId="3" fontId="4" fillId="0" borderId="2" xfId="1" applyNumberFormat="1" applyFont="1" applyBorder="1" applyAlignment="1">
      <alignment horizontal="center" vertical="center"/>
    </xf>
    <xf numFmtId="3" fontId="4" fillId="0" borderId="77" xfId="1" applyNumberFormat="1" applyFont="1" applyBorder="1" applyAlignment="1">
      <alignment horizontal="center" vertical="center"/>
    </xf>
    <xf numFmtId="3" fontId="4" fillId="0" borderId="7" xfId="1" applyNumberFormat="1" applyFont="1" applyBorder="1" applyAlignment="1">
      <alignment horizontal="center" vertical="center"/>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5" xfId="0" applyFont="1" applyBorder="1" applyAlignment="1">
      <alignment horizontal="center" vertical="center"/>
    </xf>
    <xf numFmtId="3" fontId="4" fillId="0" borderId="2" xfId="1" applyNumberFormat="1" applyFont="1" applyBorder="1" applyAlignment="1">
      <alignment horizontal="center" vertical="center" wrapText="1"/>
    </xf>
    <xf numFmtId="0" fontId="4" fillId="0" borderId="41" xfId="0" applyFont="1" applyFill="1" applyBorder="1" applyAlignment="1">
      <alignment horizontal="left" vertical="center" wrapText="1"/>
    </xf>
    <xf numFmtId="3" fontId="8" fillId="0" borderId="28" xfId="1" applyNumberFormat="1" applyFont="1" applyFill="1" applyBorder="1" applyAlignment="1">
      <alignment vertical="top" wrapText="1"/>
    </xf>
    <xf numFmtId="3" fontId="8" fillId="0" borderId="32" xfId="1" applyNumberFormat="1" applyFont="1" applyFill="1" applyBorder="1" applyAlignment="1">
      <alignment vertical="top" wrapText="1"/>
    </xf>
    <xf numFmtId="0" fontId="4" fillId="0" borderId="2" xfId="0" applyFont="1" applyBorder="1" applyAlignment="1">
      <alignment vertical="center" wrapText="1"/>
    </xf>
    <xf numFmtId="0" fontId="4" fillId="0" borderId="0" xfId="0" applyFont="1" applyBorder="1" applyAlignment="1">
      <alignment vertical="center" wrapText="1"/>
    </xf>
    <xf numFmtId="3" fontId="8" fillId="0" borderId="77" xfId="1" applyNumberFormat="1" applyFont="1" applyBorder="1" applyAlignment="1">
      <alignment horizontal="center" vertical="center" wrapText="1"/>
    </xf>
    <xf numFmtId="0" fontId="4" fillId="0" borderId="90" xfId="1" applyNumberFormat="1" applyFont="1" applyBorder="1" applyAlignment="1">
      <alignment horizontal="center" vertical="center"/>
    </xf>
    <xf numFmtId="0" fontId="4" fillId="0" borderId="82" xfId="1" applyNumberFormat="1" applyFont="1" applyBorder="1" applyAlignment="1">
      <alignment horizontal="center" vertical="center"/>
    </xf>
    <xf numFmtId="3" fontId="4" fillId="0" borderId="77" xfId="1" applyNumberFormat="1" applyFont="1" applyFill="1" applyBorder="1" applyAlignment="1">
      <alignment horizontal="center" vertical="center" wrapText="1"/>
    </xf>
    <xf numFmtId="164" fontId="4" fillId="0" borderId="82" xfId="1" applyNumberFormat="1" applyFont="1" applyFill="1" applyBorder="1" applyAlignment="1">
      <alignment horizontal="center" vertical="center"/>
    </xf>
    <xf numFmtId="164" fontId="4" fillId="0" borderId="45" xfId="1" applyNumberFormat="1" applyFont="1" applyFill="1" applyBorder="1" applyAlignment="1">
      <alignment horizontal="center" vertical="center"/>
    </xf>
    <xf numFmtId="0" fontId="4" fillId="0" borderId="85" xfId="0" applyFont="1" applyFill="1" applyBorder="1" applyAlignment="1">
      <alignment horizontal="left" vertical="top" wrapText="1"/>
    </xf>
    <xf numFmtId="0" fontId="4" fillId="0" borderId="84" xfId="0" applyFont="1" applyFill="1" applyBorder="1" applyAlignment="1">
      <alignment horizontal="left" vertical="top" wrapText="1"/>
    </xf>
    <xf numFmtId="0" fontId="4" fillId="0" borderId="91" xfId="0" applyFont="1" applyFill="1" applyBorder="1" applyAlignment="1">
      <alignment horizontal="center" vertical="top" wrapText="1"/>
    </xf>
    <xf numFmtId="37" fontId="4" fillId="0" borderId="77" xfId="1" applyNumberFormat="1" applyFont="1" applyFill="1" applyBorder="1" applyAlignment="1">
      <alignment horizontal="center" vertical="center" wrapText="1"/>
    </xf>
    <xf numFmtId="0" fontId="4" fillId="0" borderId="62" xfId="0" applyFont="1" applyBorder="1" applyAlignment="1">
      <alignment vertical="center" wrapText="1"/>
    </xf>
    <xf numFmtId="0" fontId="4" fillId="0" borderId="58" xfId="1" applyNumberFormat="1" applyFont="1" applyBorder="1" applyAlignment="1">
      <alignment horizontal="center" vertical="center"/>
    </xf>
    <xf numFmtId="37" fontId="4" fillId="0" borderId="81" xfId="1" applyNumberFormat="1" applyFont="1" applyFill="1" applyBorder="1" applyAlignment="1">
      <alignment horizontal="center" vertical="center" wrapText="1"/>
    </xf>
    <xf numFmtId="0" fontId="11" fillId="0" borderId="78" xfId="0" applyFont="1" applyBorder="1" applyAlignment="1">
      <alignment vertical="center" wrapText="1"/>
    </xf>
    <xf numFmtId="0" fontId="4" fillId="0" borderId="78"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38" xfId="0" applyFont="1" applyBorder="1" applyAlignment="1">
      <alignment vertical="center"/>
    </xf>
    <xf numFmtId="0" fontId="4" fillId="0" borderId="15" xfId="1" applyNumberFormat="1" applyFont="1" applyFill="1" applyBorder="1" applyAlignment="1">
      <alignment vertical="center" wrapText="1"/>
    </xf>
    <xf numFmtId="164" fontId="4" fillId="0" borderId="30" xfId="1" applyNumberFormat="1" applyFont="1" applyFill="1" applyBorder="1" applyAlignment="1">
      <alignment vertical="center" wrapText="1"/>
    </xf>
    <xf numFmtId="164" fontId="4" fillId="0" borderId="17" xfId="1" applyNumberFormat="1" applyFont="1" applyFill="1" applyBorder="1" applyAlignment="1">
      <alignment vertical="center" wrapText="1"/>
    </xf>
    <xf numFmtId="0" fontId="4" fillId="0" borderId="6" xfId="0" applyFont="1" applyBorder="1" applyAlignment="1">
      <alignment vertical="center"/>
    </xf>
    <xf numFmtId="0" fontId="4" fillId="0" borderId="5" xfId="0" applyFont="1" applyBorder="1" applyAlignment="1">
      <alignment vertical="center"/>
    </xf>
    <xf numFmtId="0" fontId="4" fillId="0" borderId="33" xfId="1" applyNumberFormat="1" applyFont="1" applyFill="1" applyBorder="1" applyAlignment="1">
      <alignment vertical="center" wrapText="1"/>
    </xf>
    <xf numFmtId="164" fontId="4" fillId="0" borderId="31" xfId="1" applyNumberFormat="1" applyFont="1" applyFill="1" applyBorder="1" applyAlignment="1">
      <alignment vertical="center" wrapText="1"/>
    </xf>
    <xf numFmtId="164" fontId="4" fillId="0" borderId="32" xfId="1" applyNumberFormat="1" applyFont="1" applyFill="1" applyBorder="1" applyAlignment="1">
      <alignment vertical="center" wrapText="1"/>
    </xf>
    <xf numFmtId="0" fontId="4" fillId="0" borderId="35" xfId="0" applyFont="1" applyBorder="1" applyAlignment="1">
      <alignment vertical="center"/>
    </xf>
    <xf numFmtId="0" fontId="4" fillId="0" borderId="12" xfId="0" applyFont="1" applyBorder="1" applyAlignment="1">
      <alignment vertical="center"/>
    </xf>
    <xf numFmtId="0" fontId="11" fillId="0" borderId="0" xfId="0" applyFont="1" applyBorder="1" applyAlignment="1">
      <alignment vertical="center" wrapText="1"/>
    </xf>
    <xf numFmtId="164" fontId="4" fillId="0" borderId="0" xfId="0" applyNumberFormat="1" applyFont="1" applyBorder="1" applyAlignment="1">
      <alignment horizontal="center" vertical="center"/>
    </xf>
    <xf numFmtId="0" fontId="6" fillId="0" borderId="33"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94" xfId="0" applyFont="1" applyBorder="1" applyAlignment="1">
      <alignment horizontal="center" vertical="center" wrapText="1"/>
    </xf>
    <xf numFmtId="3" fontId="6" fillId="0" borderId="13" xfId="0" applyNumberFormat="1" applyFont="1" applyBorder="1" applyAlignment="1">
      <alignment horizontal="center" vertical="center" wrapText="1"/>
    </xf>
    <xf numFmtId="0" fontId="6" fillId="0" borderId="87" xfId="0" applyFont="1" applyBorder="1" applyAlignment="1">
      <alignment vertical="center" wrapText="1"/>
    </xf>
    <xf numFmtId="0" fontId="6" fillId="0" borderId="58" xfId="0" applyFont="1" applyBorder="1" applyAlignment="1">
      <alignment horizontal="center" vertical="center" wrapText="1"/>
    </xf>
    <xf numFmtId="0" fontId="10" fillId="0" borderId="7" xfId="0" applyFont="1" applyBorder="1" applyAlignment="1">
      <alignment vertical="center" wrapText="1"/>
    </xf>
    <xf numFmtId="0" fontId="12" fillId="0" borderId="35" xfId="0" applyFont="1" applyBorder="1" applyAlignment="1">
      <alignment horizontal="center" vertical="center" wrapText="1"/>
    </xf>
    <xf numFmtId="0" fontId="6" fillId="0" borderId="62" xfId="0" applyFont="1" applyBorder="1" applyAlignment="1">
      <alignment horizontal="center" vertical="center"/>
    </xf>
    <xf numFmtId="164" fontId="4" fillId="0" borderId="67" xfId="1" applyNumberFormat="1" applyFont="1" applyFill="1" applyBorder="1" applyAlignment="1">
      <alignment horizontal="center" vertical="top"/>
    </xf>
    <xf numFmtId="164" fontId="4" fillId="0" borderId="65" xfId="1" applyNumberFormat="1" applyFont="1" applyFill="1" applyBorder="1" applyAlignment="1">
      <alignment horizontal="center" vertical="top"/>
    </xf>
    <xf numFmtId="0" fontId="8" fillId="0" borderId="63" xfId="0" applyFont="1" applyFill="1" applyBorder="1" applyAlignment="1">
      <alignment vertical="center"/>
    </xf>
    <xf numFmtId="0" fontId="8" fillId="0" borderId="68" xfId="0" applyFont="1" applyFill="1" applyBorder="1" applyAlignment="1">
      <alignment vertical="center"/>
    </xf>
    <xf numFmtId="0" fontId="8" fillId="0" borderId="69" xfId="0" applyFont="1" applyFill="1" applyBorder="1" applyAlignment="1">
      <alignment vertical="top"/>
    </xf>
    <xf numFmtId="0" fontId="4" fillId="0" borderId="62" xfId="0" applyFont="1" applyBorder="1" applyAlignment="1">
      <alignment vertical="top" wrapText="1"/>
    </xf>
    <xf numFmtId="0" fontId="10" fillId="0" borderId="11" xfId="0" applyFont="1" applyFill="1" applyBorder="1" applyAlignment="1">
      <alignment vertical="center" wrapText="1"/>
    </xf>
    <xf numFmtId="0" fontId="10" fillId="0" borderId="55" xfId="0" applyFont="1" applyFill="1" applyBorder="1" applyAlignment="1">
      <alignment vertical="center"/>
    </xf>
    <xf numFmtId="3" fontId="4" fillId="0" borderId="56" xfId="0" applyNumberFormat="1" applyFont="1" applyFill="1" applyBorder="1" applyAlignment="1">
      <alignment horizontal="center" vertical="center"/>
    </xf>
    <xf numFmtId="164" fontId="4" fillId="0" borderId="62" xfId="1" applyNumberFormat="1" applyFont="1" applyFill="1" applyBorder="1" applyAlignment="1">
      <alignment horizontal="center" vertical="top"/>
    </xf>
    <xf numFmtId="37" fontId="4" fillId="0" borderId="67" xfId="1" applyNumberFormat="1" applyFont="1" applyFill="1" applyBorder="1" applyAlignment="1">
      <alignment horizontal="center" vertical="top"/>
    </xf>
    <xf numFmtId="0" fontId="10" fillId="0" borderId="63" xfId="0" applyFont="1" applyFill="1" applyBorder="1" applyAlignment="1">
      <alignment vertical="center" wrapText="1"/>
    </xf>
    <xf numFmtId="0" fontId="10" fillId="0" borderId="68" xfId="0" applyFont="1" applyFill="1" applyBorder="1" applyAlignment="1">
      <alignment vertical="center"/>
    </xf>
    <xf numFmtId="3" fontId="4" fillId="0" borderId="69" xfId="0" applyNumberFormat="1" applyFont="1" applyFill="1" applyBorder="1" applyAlignment="1">
      <alignment horizontal="center" vertical="center"/>
    </xf>
    <xf numFmtId="0" fontId="4" fillId="0" borderId="2" xfId="1" applyNumberFormat="1" applyFont="1" applyBorder="1" applyAlignment="1">
      <alignment horizontal="center" vertical="center" wrapText="1"/>
    </xf>
    <xf numFmtId="0" fontId="4" fillId="0" borderId="4" xfId="0" applyNumberFormat="1" applyFont="1" applyBorder="1" applyAlignment="1">
      <alignment horizontal="center" vertical="center"/>
    </xf>
    <xf numFmtId="0" fontId="4" fillId="0" borderId="11" xfId="0" applyFont="1" applyFill="1" applyBorder="1" applyAlignment="1">
      <alignment vertical="top" wrapText="1"/>
    </xf>
    <xf numFmtId="0" fontId="4" fillId="0" borderId="55" xfId="0" applyFont="1" applyFill="1" applyBorder="1" applyAlignment="1">
      <alignment vertical="top" wrapText="1"/>
    </xf>
    <xf numFmtId="3" fontId="4" fillId="0" borderId="56" xfId="0" applyNumberFormat="1" applyFont="1" applyFill="1" applyBorder="1" applyAlignment="1">
      <alignment horizontal="center" vertical="top" wrapText="1"/>
    </xf>
    <xf numFmtId="164" fontId="8" fillId="0" borderId="2" xfId="1" applyNumberFormat="1" applyFont="1" applyFill="1" applyBorder="1" applyAlignment="1">
      <alignment horizontal="center" vertical="center"/>
    </xf>
    <xf numFmtId="0" fontId="4" fillId="0" borderId="62" xfId="1" applyNumberFormat="1" applyFont="1" applyBorder="1" applyAlignment="1">
      <alignment horizontal="center" vertical="center" wrapText="1"/>
    </xf>
    <xf numFmtId="0" fontId="4" fillId="0" borderId="64" xfId="1" applyNumberFormat="1" applyFont="1" applyBorder="1" applyAlignment="1">
      <alignment horizontal="center" vertical="center" wrapText="1"/>
    </xf>
    <xf numFmtId="0" fontId="4" fillId="0" borderId="67" xfId="1" applyNumberFormat="1" applyFont="1" applyBorder="1" applyAlignment="1">
      <alignment horizontal="center" vertical="center" wrapText="1"/>
    </xf>
    <xf numFmtId="0" fontId="4" fillId="0" borderId="66" xfId="0" applyNumberFormat="1" applyFont="1" applyBorder="1" applyAlignment="1">
      <alignment horizontal="center" vertical="center"/>
    </xf>
    <xf numFmtId="3" fontId="4" fillId="0" borderId="67" xfId="1" applyNumberFormat="1" applyFont="1" applyFill="1" applyBorder="1" applyAlignment="1">
      <alignment horizontal="center" vertical="center" wrapText="1"/>
    </xf>
    <xf numFmtId="164" fontId="4" fillId="0" borderId="62" xfId="1" applyNumberFormat="1" applyFont="1" applyFill="1" applyBorder="1" applyAlignment="1">
      <alignment horizontal="center" vertical="center"/>
    </xf>
    <xf numFmtId="37" fontId="4" fillId="0" borderId="65" xfId="1" applyNumberFormat="1" applyFont="1" applyFill="1" applyBorder="1" applyAlignment="1">
      <alignment horizontal="center" vertical="center"/>
    </xf>
    <xf numFmtId="0" fontId="4" fillId="0" borderId="63" xfId="0" applyFont="1" applyFill="1" applyBorder="1" applyAlignment="1">
      <alignment vertical="top" wrapText="1"/>
    </xf>
    <xf numFmtId="0" fontId="4" fillId="0" borderId="68" xfId="0" applyFont="1" applyFill="1" applyBorder="1" applyAlignment="1">
      <alignment vertical="top" wrapText="1"/>
    </xf>
    <xf numFmtId="3" fontId="4" fillId="0" borderId="69" xfId="0" applyNumberFormat="1" applyFont="1" applyFill="1" applyBorder="1" applyAlignment="1">
      <alignment horizontal="center" vertical="top" wrapText="1"/>
    </xf>
    <xf numFmtId="164" fontId="8" fillId="0" borderId="62" xfId="1" applyNumberFormat="1" applyFont="1" applyFill="1" applyBorder="1" applyAlignment="1">
      <alignment horizontal="center" vertical="center"/>
    </xf>
    <xf numFmtId="0" fontId="4" fillId="0" borderId="76" xfId="1"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4" fillId="0" borderId="11" xfId="0" applyNumberFormat="1" applyFont="1" applyBorder="1" applyAlignment="1">
      <alignment horizontal="center" vertical="center"/>
    </xf>
    <xf numFmtId="37" fontId="4" fillId="0" borderId="0" xfId="1" applyNumberFormat="1" applyFont="1" applyFill="1" applyBorder="1" applyAlignment="1">
      <alignment horizontal="center" vertical="center"/>
    </xf>
    <xf numFmtId="0" fontId="4" fillId="0" borderId="63" xfId="0" applyNumberFormat="1" applyFont="1" applyBorder="1" applyAlignment="1">
      <alignment horizontal="center" vertical="center"/>
    </xf>
    <xf numFmtId="0" fontId="4" fillId="0" borderId="63" xfId="0" applyFont="1" applyFill="1" applyBorder="1" applyAlignment="1">
      <alignment vertical="center" wrapText="1"/>
    </xf>
    <xf numFmtId="0" fontId="4" fillId="0" borderId="68" xfId="0" applyFont="1" applyFill="1" applyBorder="1" applyAlignment="1">
      <alignment vertical="center" wrapText="1"/>
    </xf>
    <xf numFmtId="3" fontId="4" fillId="0" borderId="69"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55" xfId="0" applyFont="1" applyFill="1" applyBorder="1" applyAlignment="1">
      <alignment vertical="center" wrapText="1"/>
    </xf>
    <xf numFmtId="3" fontId="4" fillId="0" borderId="56" xfId="0" applyNumberFormat="1" applyFont="1" applyFill="1" applyBorder="1" applyAlignment="1">
      <alignment horizontal="center" vertical="center" wrapText="1"/>
    </xf>
    <xf numFmtId="0" fontId="4" fillId="0" borderId="77" xfId="1" applyNumberFormat="1" applyFont="1" applyBorder="1" applyAlignment="1">
      <alignment horizontal="center" vertical="center" wrapText="1"/>
    </xf>
    <xf numFmtId="0" fontId="4" fillId="0" borderId="90" xfId="1" applyNumberFormat="1" applyFont="1" applyBorder="1" applyAlignment="1">
      <alignment horizontal="center" vertical="center" wrapText="1"/>
    </xf>
    <xf numFmtId="0" fontId="4" fillId="0" borderId="45" xfId="1" applyNumberFormat="1" applyFont="1" applyBorder="1" applyAlignment="1">
      <alignment horizontal="center" vertical="center" wrapText="1"/>
    </xf>
    <xf numFmtId="0" fontId="4" fillId="0" borderId="85" xfId="0" applyNumberFormat="1" applyFont="1" applyBorder="1" applyAlignment="1">
      <alignment horizontal="center" vertical="center"/>
    </xf>
    <xf numFmtId="164" fontId="4" fillId="0" borderId="77" xfId="1" applyNumberFormat="1" applyFont="1" applyFill="1" applyBorder="1" applyAlignment="1">
      <alignment horizontal="center" vertical="center"/>
    </xf>
    <xf numFmtId="0" fontId="4" fillId="0" borderId="85" xfId="0" applyFont="1" applyFill="1" applyBorder="1" applyAlignment="1">
      <alignment vertical="center" wrapText="1"/>
    </xf>
    <xf numFmtId="0" fontId="4" fillId="0" borderId="84" xfId="0" applyFont="1" applyFill="1" applyBorder="1" applyAlignment="1">
      <alignment vertical="center" wrapText="1"/>
    </xf>
    <xf numFmtId="3" fontId="4" fillId="0" borderId="91" xfId="0" applyNumberFormat="1" applyFont="1" applyFill="1" applyBorder="1" applyAlignment="1">
      <alignment horizontal="center" vertical="center" wrapText="1"/>
    </xf>
    <xf numFmtId="0" fontId="4" fillId="0" borderId="85" xfId="0" applyFont="1" applyBorder="1" applyAlignment="1">
      <alignment vertical="center" wrapText="1"/>
    </xf>
    <xf numFmtId="0" fontId="11" fillId="0" borderId="63" xfId="0" applyFont="1" applyBorder="1" applyAlignment="1">
      <alignment wrapText="1"/>
    </xf>
    <xf numFmtId="0" fontId="4" fillId="0" borderId="2" xfId="0" applyFont="1" applyBorder="1" applyAlignment="1">
      <alignment vertical="center"/>
    </xf>
    <xf numFmtId="3" fontId="4" fillId="0" borderId="62" xfId="1" applyNumberFormat="1" applyFont="1" applyFill="1" applyBorder="1" applyAlignment="1">
      <alignment horizontal="center" vertical="top" wrapText="1"/>
    </xf>
    <xf numFmtId="0" fontId="4" fillId="0" borderId="45" xfId="1" applyNumberFormat="1" applyFont="1" applyBorder="1" applyAlignment="1">
      <alignment horizontal="center" vertical="center"/>
    </xf>
    <xf numFmtId="0" fontId="4" fillId="0" borderId="79" xfId="0" applyNumberFormat="1" applyFont="1" applyBorder="1" applyAlignment="1">
      <alignment horizontal="center" vertical="center"/>
    </xf>
    <xf numFmtId="0" fontId="6" fillId="0" borderId="87" xfId="0" applyFont="1" applyBorder="1" applyAlignment="1">
      <alignment horizontal="center" vertical="center" wrapText="1"/>
    </xf>
    <xf numFmtId="0" fontId="7" fillId="0" borderId="62" xfId="0" applyFont="1" applyBorder="1" applyAlignment="1">
      <alignment horizontal="center" vertical="center" wrapText="1"/>
    </xf>
    <xf numFmtId="0" fontId="4" fillId="0" borderId="77" xfId="0" applyFont="1" applyBorder="1" applyAlignment="1">
      <alignment vertical="center"/>
    </xf>
    <xf numFmtId="0" fontId="6" fillId="0" borderId="29" xfId="0" applyFont="1" applyBorder="1" applyAlignment="1">
      <alignment horizontal="left" vertical="top"/>
    </xf>
    <xf numFmtId="0" fontId="6" fillId="0" borderId="22" xfId="0" applyFont="1" applyBorder="1" applyAlignment="1">
      <alignment horizontal="center" vertical="top" wrapText="1"/>
    </xf>
    <xf numFmtId="0" fontId="6" fillId="0" borderId="49" xfId="0" applyFont="1" applyBorder="1" applyAlignment="1">
      <alignment horizontal="center" vertical="top" wrapText="1"/>
    </xf>
    <xf numFmtId="0" fontId="12" fillId="0" borderId="95" xfId="0" applyFont="1" applyBorder="1" applyAlignment="1">
      <alignment horizontal="center" vertical="center" wrapText="1"/>
    </xf>
    <xf numFmtId="0" fontId="6" fillId="0" borderId="95" xfId="0" applyFont="1" applyBorder="1" applyAlignment="1">
      <alignment horizontal="center" vertical="center" wrapText="1"/>
    </xf>
    <xf numFmtId="0" fontId="4" fillId="0" borderId="67" xfId="0" applyFont="1" applyBorder="1" applyAlignment="1">
      <alignment horizontal="center" vertical="center"/>
    </xf>
    <xf numFmtId="0" fontId="12" fillId="0" borderId="29" xfId="0" applyFont="1" applyBorder="1" applyAlignment="1">
      <alignment horizontal="center" vertical="top" wrapText="1"/>
    </xf>
    <xf numFmtId="3" fontId="4" fillId="0" borderId="70" xfId="1" applyNumberFormat="1" applyFont="1" applyFill="1" applyBorder="1" applyAlignment="1">
      <alignment horizontal="center" vertical="center"/>
    </xf>
    <xf numFmtId="3" fontId="4" fillId="0" borderId="2" xfId="1" applyNumberFormat="1" applyFont="1" applyBorder="1" applyAlignment="1">
      <alignment horizontal="center" vertical="center"/>
    </xf>
    <xf numFmtId="3" fontId="4" fillId="0" borderId="12" xfId="1" applyNumberFormat="1" applyFont="1" applyBorder="1" applyAlignment="1">
      <alignment horizontal="center" vertical="center"/>
    </xf>
    <xf numFmtId="3" fontId="4" fillId="0" borderId="2" xfId="1" applyNumberFormat="1" applyFont="1" applyBorder="1" applyAlignment="1">
      <alignment horizontal="center" vertical="center" wrapText="1"/>
    </xf>
    <xf numFmtId="15" fontId="4" fillId="0" borderId="2" xfId="4" applyNumberFormat="1" applyFont="1" applyBorder="1" applyAlignment="1">
      <alignment horizontal="left" vertical="top" wrapText="1"/>
    </xf>
    <xf numFmtId="0" fontId="4" fillId="0" borderId="63" xfId="4" applyFont="1" applyBorder="1" applyAlignment="1">
      <alignment horizontal="center" vertical="center"/>
    </xf>
    <xf numFmtId="0" fontId="4" fillId="0" borderId="67" xfId="4" applyFont="1" applyBorder="1" applyAlignment="1">
      <alignment horizontal="center" vertical="center"/>
    </xf>
    <xf numFmtId="0" fontId="4" fillId="0" borderId="65" xfId="4" applyFont="1" applyBorder="1" applyAlignment="1">
      <alignment horizontal="center" vertical="center"/>
    </xf>
    <xf numFmtId="0" fontId="5" fillId="0" borderId="2" xfId="4" applyFont="1" applyBorder="1" applyAlignment="1">
      <alignment horizontal="left" vertical="top" wrapText="1"/>
    </xf>
    <xf numFmtId="0" fontId="6" fillId="0" borderId="11" xfId="4" applyFont="1" applyBorder="1" applyAlignment="1">
      <alignment horizontal="center" vertical="center" wrapText="1"/>
    </xf>
    <xf numFmtId="164" fontId="10" fillId="0" borderId="39" xfId="1" applyNumberFormat="1" applyFont="1" applyFill="1" applyBorder="1" applyAlignment="1">
      <alignment horizontal="center" vertical="center"/>
    </xf>
    <xf numFmtId="164" fontId="10" fillId="0" borderId="21" xfId="1" applyNumberFormat="1" applyFont="1" applyFill="1" applyBorder="1" applyAlignment="1">
      <alignment horizontal="center" vertical="center"/>
    </xf>
    <xf numFmtId="164" fontId="10" fillId="0" borderId="19" xfId="1" applyNumberFormat="1" applyFont="1" applyFill="1" applyBorder="1" applyAlignment="1">
      <alignment horizontal="center" vertical="center"/>
    </xf>
    <xf numFmtId="164" fontId="10" fillId="0" borderId="20" xfId="1" applyNumberFormat="1" applyFont="1" applyFill="1" applyBorder="1" applyAlignment="1">
      <alignment horizontal="center" vertical="center"/>
    </xf>
    <xf numFmtId="164" fontId="10" fillId="0" borderId="18" xfId="1" applyNumberFormat="1" applyFont="1" applyFill="1" applyBorder="1" applyAlignment="1">
      <alignment horizontal="center" vertical="center"/>
    </xf>
    <xf numFmtId="164" fontId="10" fillId="0" borderId="44" xfId="1" applyNumberFormat="1" applyFont="1" applyFill="1" applyBorder="1" applyAlignment="1">
      <alignment horizontal="center" vertical="center"/>
    </xf>
    <xf numFmtId="164" fontId="10" fillId="0" borderId="52" xfId="1" applyNumberFormat="1" applyFont="1" applyFill="1" applyBorder="1" applyAlignment="1">
      <alignment horizontal="center" vertical="center"/>
    </xf>
    <xf numFmtId="164" fontId="10" fillId="0" borderId="3" xfId="1" applyNumberFormat="1" applyFont="1" applyFill="1" applyBorder="1" applyAlignment="1">
      <alignment horizontal="center" vertical="center"/>
    </xf>
    <xf numFmtId="164" fontId="10" fillId="0" borderId="6" xfId="1" applyNumberFormat="1" applyFont="1" applyFill="1" applyBorder="1" applyAlignment="1">
      <alignment horizontal="center" vertical="center"/>
    </xf>
    <xf numFmtId="164" fontId="10" fillId="0" borderId="7" xfId="1" applyNumberFormat="1" applyFont="1" applyFill="1" applyBorder="1" applyAlignment="1">
      <alignment horizontal="center" vertical="center"/>
    </xf>
    <xf numFmtId="164" fontId="10" fillId="0" borderId="1" xfId="1" applyNumberFormat="1" applyFont="1" applyFill="1" applyBorder="1" applyAlignment="1">
      <alignment horizontal="center" vertical="center"/>
    </xf>
    <xf numFmtId="164" fontId="10" fillId="0" borderId="0" xfId="1" applyNumberFormat="1" applyFont="1" applyFill="1" applyBorder="1" applyAlignment="1">
      <alignment horizontal="center" vertical="center"/>
    </xf>
    <xf numFmtId="164" fontId="10" fillId="0" borderId="78" xfId="1" applyNumberFormat="1" applyFont="1" applyFill="1" applyBorder="1" applyAlignment="1">
      <alignment horizontal="center" vertical="center"/>
    </xf>
    <xf numFmtId="164" fontId="10" fillId="0" borderId="13" xfId="1" applyNumberFormat="1" applyFont="1" applyFill="1" applyBorder="1" applyAlignment="1">
      <alignment horizontal="center" vertical="center"/>
    </xf>
    <xf numFmtId="164" fontId="10" fillId="0" borderId="35" xfId="1" applyNumberFormat="1" applyFont="1" applyFill="1" applyBorder="1" applyAlignment="1">
      <alignment horizontal="center" vertical="center"/>
    </xf>
    <xf numFmtId="164" fontId="8" fillId="0" borderId="15"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164" fontId="8" fillId="0" borderId="33" xfId="1" applyNumberFormat="1" applyFont="1" applyFill="1" applyBorder="1" applyAlignment="1">
      <alignment horizontal="center" vertical="center"/>
    </xf>
    <xf numFmtId="15" fontId="6" fillId="0" borderId="2" xfId="4" applyNumberFormat="1" applyFont="1" applyBorder="1" applyAlignment="1">
      <alignment horizontal="left" vertical="center" wrapText="1"/>
    </xf>
    <xf numFmtId="3" fontId="4" fillId="0" borderId="96" xfId="1" applyNumberFormat="1" applyFont="1" applyFill="1" applyBorder="1" applyAlignment="1">
      <alignment horizontal="center" vertical="center"/>
    </xf>
    <xf numFmtId="0" fontId="8" fillId="0" borderId="37" xfId="4" applyFont="1" applyFill="1" applyBorder="1" applyAlignment="1">
      <alignment vertical="center"/>
    </xf>
    <xf numFmtId="0" fontId="8" fillId="0" borderId="41" xfId="4" applyFont="1" applyFill="1" applyBorder="1" applyAlignment="1">
      <alignment vertical="center"/>
    </xf>
    <xf numFmtId="0" fontId="8" fillId="0" borderId="81" xfId="4" applyFont="1" applyFill="1" applyBorder="1" applyAlignment="1">
      <alignment vertical="top"/>
    </xf>
    <xf numFmtId="0" fontId="4" fillId="0" borderId="38" xfId="4" applyFont="1" applyBorder="1"/>
    <xf numFmtId="0" fontId="4" fillId="0" borderId="78" xfId="4" applyFont="1" applyBorder="1"/>
    <xf numFmtId="0" fontId="4" fillId="0" borderId="35" xfId="1" applyNumberFormat="1" applyFont="1" applyBorder="1" applyAlignment="1">
      <alignment horizontal="center" vertical="center"/>
    </xf>
    <xf numFmtId="3" fontId="4" fillId="0" borderId="33" xfId="1" applyNumberFormat="1" applyFont="1" applyBorder="1" applyAlignment="1">
      <alignment horizontal="center" vertical="center" wrapText="1"/>
    </xf>
    <xf numFmtId="0" fontId="4" fillId="0" borderId="37" xfId="4" applyFont="1" applyFill="1" applyBorder="1" applyAlignment="1">
      <alignment vertical="center" wrapText="1"/>
    </xf>
    <xf numFmtId="0" fontId="4" fillId="0" borderId="41" xfId="4" applyFont="1" applyFill="1" applyBorder="1" applyAlignment="1">
      <alignment vertical="center"/>
    </xf>
    <xf numFmtId="3" fontId="4" fillId="0" borderId="81" xfId="4" applyNumberFormat="1" applyFont="1" applyFill="1" applyBorder="1" applyAlignment="1">
      <alignment horizontal="center" vertical="center"/>
    </xf>
    <xf numFmtId="0" fontId="4" fillId="0" borderId="78" xfId="4" applyFont="1" applyBorder="1" applyAlignment="1">
      <alignment wrapText="1"/>
    </xf>
    <xf numFmtId="0" fontId="4" fillId="0" borderId="39" xfId="4" applyFont="1" applyBorder="1"/>
    <xf numFmtId="3" fontId="4" fillId="0" borderId="44" xfId="1" applyNumberFormat="1" applyFont="1" applyBorder="1" applyAlignment="1">
      <alignment horizontal="center" vertical="center" wrapText="1"/>
    </xf>
    <xf numFmtId="3" fontId="4" fillId="0" borderId="97" xfId="1" applyNumberFormat="1" applyFont="1" applyFill="1" applyBorder="1" applyAlignment="1">
      <alignment horizontal="center" vertical="center"/>
    </xf>
    <xf numFmtId="3" fontId="4" fillId="0" borderId="53" xfId="1" applyNumberFormat="1" applyFont="1" applyFill="1" applyBorder="1" applyAlignment="1">
      <alignment horizontal="center" vertical="center"/>
    </xf>
    <xf numFmtId="0" fontId="8" fillId="0" borderId="52" xfId="4" applyFont="1" applyFill="1" applyBorder="1" applyAlignment="1">
      <alignment vertical="center"/>
    </xf>
    <xf numFmtId="0" fontId="8" fillId="0" borderId="57" xfId="4" applyFont="1" applyFill="1" applyBorder="1" applyAlignment="1">
      <alignment vertical="center"/>
    </xf>
    <xf numFmtId="0" fontId="8" fillId="0" borderId="58" xfId="4" applyFont="1" applyFill="1" applyBorder="1" applyAlignment="1">
      <alignment vertical="top"/>
    </xf>
    <xf numFmtId="0" fontId="4" fillId="0" borderId="53" xfId="4" applyFont="1" applyBorder="1"/>
    <xf numFmtId="3" fontId="4" fillId="0" borderId="98" xfId="1" applyNumberFormat="1" applyFont="1" applyFill="1" applyBorder="1" applyAlignment="1">
      <alignment horizontal="center" vertical="center"/>
    </xf>
    <xf numFmtId="3" fontId="4" fillId="0" borderId="3" xfId="1" applyNumberFormat="1" applyFont="1" applyFill="1" applyBorder="1" applyAlignment="1">
      <alignment horizontal="center" vertical="center"/>
    </xf>
    <xf numFmtId="0" fontId="4" fillId="0" borderId="15" xfId="4" applyFont="1" applyFill="1" applyBorder="1" applyAlignment="1">
      <alignment vertical="top" wrapText="1"/>
    </xf>
    <xf numFmtId="0" fontId="4" fillId="0" borderId="30" xfId="4" applyFont="1" applyFill="1" applyBorder="1" applyAlignment="1">
      <alignment vertical="top" wrapText="1"/>
    </xf>
    <xf numFmtId="3" fontId="4" fillId="0" borderId="17" xfId="4" applyNumberFormat="1" applyFont="1" applyFill="1" applyBorder="1" applyAlignment="1">
      <alignment horizontal="center" vertical="top" wrapText="1"/>
    </xf>
    <xf numFmtId="0" fontId="4" fillId="0" borderId="3" xfId="4" applyFont="1" applyBorder="1"/>
    <xf numFmtId="0" fontId="10" fillId="0" borderId="37" xfId="4" applyFont="1" applyFill="1" applyBorder="1" applyAlignment="1">
      <alignment vertical="center" wrapText="1"/>
    </xf>
    <xf numFmtId="0" fontId="10" fillId="0" borderId="41" xfId="4" applyFont="1" applyFill="1" applyBorder="1" applyAlignment="1">
      <alignment vertical="center"/>
    </xf>
    <xf numFmtId="37" fontId="4" fillId="0" borderId="0" xfId="0" applyNumberFormat="1" applyFont="1" applyBorder="1" applyAlignment="1">
      <alignment vertical="center"/>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5" xfId="0" applyFont="1" applyBorder="1" applyAlignment="1">
      <alignment horizontal="center" vertical="center"/>
    </xf>
    <xf numFmtId="37" fontId="8" fillId="0" borderId="77" xfId="1" applyNumberFormat="1" applyFont="1" applyFill="1" applyBorder="1" applyAlignment="1">
      <alignment horizontal="center" vertical="center"/>
    </xf>
    <xf numFmtId="39" fontId="4" fillId="0" borderId="1" xfId="1" applyNumberFormat="1" applyFont="1" applyFill="1" applyBorder="1" applyAlignment="1">
      <alignment horizontal="center" vertical="center"/>
    </xf>
    <xf numFmtId="39" fontId="4" fillId="0" borderId="3" xfId="1" applyNumberFormat="1" applyFont="1" applyFill="1" applyBorder="1" applyAlignment="1">
      <alignment horizontal="center" vertical="center"/>
    </xf>
    <xf numFmtId="164" fontId="8" fillId="0" borderId="78" xfId="1" applyNumberFormat="1" applyFont="1" applyFill="1" applyBorder="1" applyAlignment="1">
      <alignment horizontal="center" vertical="top"/>
    </xf>
    <xf numFmtId="39" fontId="4" fillId="0" borderId="82" xfId="1" applyNumberFormat="1" applyFont="1" applyFill="1" applyBorder="1" applyAlignment="1">
      <alignment horizontal="center" vertical="center"/>
    </xf>
    <xf numFmtId="39" fontId="4" fillId="0" borderId="13" xfId="1" applyNumberFormat="1" applyFont="1" applyFill="1" applyBorder="1" applyAlignment="1">
      <alignment horizontal="center" vertical="top"/>
    </xf>
    <xf numFmtId="0" fontId="19" fillId="0" borderId="29" xfId="0" applyFont="1" applyFill="1" applyBorder="1" applyAlignment="1">
      <alignment horizontal="center" vertical="center"/>
    </xf>
    <xf numFmtId="0" fontId="19" fillId="0" borderId="29" xfId="0" applyNumberFormat="1" applyFont="1" applyFill="1" applyBorder="1" applyAlignment="1">
      <alignment horizontal="left" vertical="center"/>
    </xf>
    <xf numFmtId="0" fontId="19" fillId="0" borderId="29" xfId="0" applyFont="1" applyFill="1" applyBorder="1" applyAlignment="1">
      <alignment vertical="center"/>
    </xf>
    <xf numFmtId="14" fontId="21" fillId="0" borderId="29" xfId="0" applyNumberFormat="1" applyFont="1" applyFill="1" applyBorder="1" applyAlignment="1" applyProtection="1">
      <alignment horizontal="center" vertical="center"/>
      <protection locked="0"/>
    </xf>
    <xf numFmtId="165" fontId="21" fillId="0" borderId="29" xfId="0" applyNumberFormat="1" applyFont="1" applyFill="1" applyBorder="1" applyAlignment="1" applyProtection="1">
      <alignment horizontal="center" vertical="center"/>
      <protection locked="0"/>
    </xf>
    <xf numFmtId="165" fontId="21" fillId="0" borderId="29" xfId="0" applyNumberFormat="1"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0" fontId="19" fillId="0" borderId="29" xfId="0" applyNumberFormat="1" applyFont="1" applyFill="1" applyBorder="1" applyAlignment="1">
      <alignment vertical="center"/>
    </xf>
    <xf numFmtId="0" fontId="19" fillId="0" borderId="29" xfId="0" applyNumberFormat="1" applyFont="1" applyFill="1" applyBorder="1" applyAlignment="1">
      <alignment horizontal="left" vertical="center"/>
    </xf>
    <xf numFmtId="0" fontId="19" fillId="0" borderId="29" xfId="0" applyFont="1" applyFill="1" applyBorder="1" applyAlignment="1">
      <alignment vertical="center"/>
    </xf>
    <xf numFmtId="37" fontId="0" fillId="0" borderId="0" xfId="0" applyNumberFormat="1" applyFill="1"/>
    <xf numFmtId="0" fontId="19" fillId="0" borderId="29" xfId="0" applyFont="1" applyFill="1" applyBorder="1" applyAlignment="1">
      <alignment horizontal="center" vertical="center"/>
    </xf>
    <xf numFmtId="0" fontId="19" fillId="0" borderId="29" xfId="0" applyNumberFormat="1" applyFont="1" applyFill="1" applyBorder="1" applyAlignment="1">
      <alignment horizontal="left" vertical="center"/>
    </xf>
    <xf numFmtId="0" fontId="19" fillId="0" borderId="29" xfId="0" applyFont="1" applyFill="1" applyBorder="1" applyAlignment="1">
      <alignment vertical="center"/>
    </xf>
    <xf numFmtId="0" fontId="19" fillId="0" borderId="29" xfId="0" applyNumberFormat="1" applyFont="1" applyFill="1" applyBorder="1" applyAlignment="1">
      <alignment vertical="center"/>
    </xf>
    <xf numFmtId="164" fontId="0" fillId="0" borderId="0" xfId="0" applyNumberFormat="1" applyFill="1" applyAlignment="1">
      <alignment horizontal="center"/>
    </xf>
    <xf numFmtId="164" fontId="18" fillId="0" borderId="29" xfId="1" applyNumberFormat="1" applyFont="1" applyFill="1" applyBorder="1" applyAlignment="1">
      <alignment horizontal="center" vertical="center"/>
    </xf>
    <xf numFmtId="164" fontId="19" fillId="0" borderId="29" xfId="0" applyNumberFormat="1" applyFont="1" applyFill="1" applyBorder="1"/>
    <xf numFmtId="0" fontId="19" fillId="0" borderId="29" xfId="0" applyFont="1" applyFill="1" applyBorder="1"/>
    <xf numFmtId="0" fontId="19" fillId="0" borderId="29" xfId="0" applyFont="1" applyFill="1" applyBorder="1" applyAlignment="1"/>
    <xf numFmtId="0" fontId="19" fillId="0" borderId="0" xfId="0" applyFont="1" applyFill="1"/>
    <xf numFmtId="0" fontId="19" fillId="0" borderId="0" xfId="0" applyFont="1" applyFill="1" applyAlignment="1"/>
    <xf numFmtId="164" fontId="19" fillId="0" borderId="0" xfId="0" applyNumberFormat="1" applyFont="1" applyFill="1"/>
    <xf numFmtId="164" fontId="19" fillId="0" borderId="0" xfId="0" applyNumberFormat="1" applyFont="1" applyFill="1" applyAlignment="1">
      <alignment horizontal="center"/>
    </xf>
    <xf numFmtId="0" fontId="19" fillId="0" borderId="29" xfId="0" applyFont="1" applyFill="1" applyBorder="1" applyAlignment="1">
      <alignment horizontal="center"/>
    </xf>
    <xf numFmtId="164" fontId="18" fillId="0" borderId="29" xfId="0" applyNumberFormat="1" applyFont="1" applyFill="1" applyBorder="1" applyAlignment="1">
      <alignment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3" fillId="0" borderId="0" xfId="0" applyFont="1" applyBorder="1" applyAlignment="1">
      <alignment horizontal="center" wrapText="1"/>
    </xf>
    <xf numFmtId="0" fontId="14" fillId="0" borderId="0" xfId="0" applyFont="1" applyBorder="1" applyAlignment="1">
      <alignment horizontal="left"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6" fillId="0" borderId="2" xfId="0" applyFont="1" applyBorder="1" applyAlignment="1">
      <alignment horizontal="left"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63" xfId="0" applyFont="1" applyBorder="1" applyAlignment="1">
      <alignment horizontal="center" vertical="center"/>
    </xf>
    <xf numFmtId="0" fontId="8" fillId="0" borderId="65" xfId="0" applyFont="1" applyBorder="1" applyAlignment="1">
      <alignment horizontal="center" vertical="center"/>
    </xf>
    <xf numFmtId="0" fontId="8" fillId="0" borderId="67" xfId="0" applyFont="1" applyBorder="1" applyAlignment="1">
      <alignment horizontal="center" vertical="center"/>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5" fillId="0" borderId="77" xfId="0" applyFont="1" applyBorder="1" applyAlignment="1">
      <alignment horizontal="left" vertical="top"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12" fillId="0" borderId="29" xfId="0" applyFont="1" applyBorder="1" applyAlignment="1">
      <alignment horizontal="center" vertical="top" wrapText="1"/>
    </xf>
    <xf numFmtId="15" fontId="6" fillId="0" borderId="2" xfId="0" applyNumberFormat="1" applyFont="1" applyBorder="1" applyAlignment="1">
      <alignment horizontal="left" vertical="center" wrapText="1"/>
    </xf>
    <xf numFmtId="3" fontId="4" fillId="0" borderId="2" xfId="1" applyNumberFormat="1" applyFont="1" applyBorder="1" applyAlignment="1">
      <alignment horizontal="center" vertical="center"/>
    </xf>
    <xf numFmtId="1" fontId="4" fillId="0" borderId="4" xfId="0" applyNumberFormat="1" applyFont="1" applyBorder="1" applyAlignment="1">
      <alignment horizontal="center" vertical="center"/>
    </xf>
    <xf numFmtId="3" fontId="4" fillId="0" borderId="8" xfId="1" applyNumberFormat="1" applyFont="1" applyFill="1" applyBorder="1" applyAlignment="1">
      <alignment horizontal="center" vertical="center"/>
    </xf>
    <xf numFmtId="3" fontId="4" fillId="0" borderId="77" xfId="1" applyNumberFormat="1" applyFont="1" applyBorder="1" applyAlignment="1">
      <alignment horizontal="center" vertical="center"/>
    </xf>
    <xf numFmtId="3" fontId="4" fillId="0" borderId="12" xfId="1" applyNumberFormat="1" applyFont="1" applyBorder="1" applyAlignment="1">
      <alignment horizontal="center" vertical="center"/>
    </xf>
    <xf numFmtId="1" fontId="4" fillId="0" borderId="79" xfId="0" applyNumberFormat="1" applyFont="1" applyBorder="1" applyAlignment="1">
      <alignment horizontal="center" vertical="center"/>
    </xf>
    <xf numFmtId="1" fontId="4" fillId="0" borderId="36" xfId="0" applyNumberFormat="1" applyFont="1" applyBorder="1" applyAlignment="1">
      <alignment horizontal="center" vertical="center"/>
    </xf>
    <xf numFmtId="3" fontId="4" fillId="0" borderId="80" xfId="1" applyNumberFormat="1" applyFont="1" applyFill="1" applyBorder="1" applyAlignment="1">
      <alignment horizontal="center" vertical="center"/>
    </xf>
    <xf numFmtId="3" fontId="4" fillId="0" borderId="70" xfId="1" applyNumberFormat="1" applyFont="1" applyFill="1" applyBorder="1" applyAlignment="1">
      <alignment horizontal="center" vertical="center"/>
    </xf>
    <xf numFmtId="3" fontId="4" fillId="0" borderId="77" xfId="1" applyNumberFormat="1" applyFont="1" applyBorder="1" applyAlignment="1">
      <alignment horizontal="center" vertical="center" wrapText="1"/>
    </xf>
    <xf numFmtId="0" fontId="5" fillId="0" borderId="12" xfId="0" applyFont="1" applyBorder="1" applyAlignment="1">
      <alignment horizontal="left" vertical="top" wrapText="1"/>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4" fillId="0" borderId="67" xfId="0" applyFont="1" applyBorder="1" applyAlignment="1">
      <alignment horizontal="center" vertical="center"/>
    </xf>
    <xf numFmtId="15" fontId="6" fillId="0" borderId="2" xfId="0" applyNumberFormat="1" applyFont="1" applyBorder="1" applyAlignment="1">
      <alignment horizontal="left" vertical="top" wrapText="1"/>
    </xf>
    <xf numFmtId="0" fontId="23" fillId="0" borderId="0" xfId="0" applyFont="1" applyBorder="1" applyAlignment="1">
      <alignment horizontal="center" wrapText="1"/>
    </xf>
    <xf numFmtId="0" fontId="22" fillId="0" borderId="0" xfId="0" applyFont="1" applyBorder="1" applyAlignment="1">
      <alignment horizontal="left" vertical="center"/>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29" xfId="0" applyFont="1" applyBorder="1" applyAlignment="1">
      <alignment horizontal="center" vertical="top" wrapText="1"/>
    </xf>
    <xf numFmtId="0" fontId="14" fillId="0" borderId="0" xfId="0"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5" fillId="0" borderId="7" xfId="0" applyFont="1" applyBorder="1" applyAlignment="1">
      <alignment horizontal="left" vertical="top" wrapTex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3" fontId="4" fillId="0" borderId="27" xfId="1" applyNumberFormat="1" applyFont="1" applyFill="1" applyBorder="1" applyAlignment="1">
      <alignment horizontal="center" vertical="center"/>
    </xf>
    <xf numFmtId="3" fontId="4" fillId="0" borderId="7" xfId="1" applyNumberFormat="1" applyFont="1" applyBorder="1" applyAlignment="1">
      <alignment horizontal="center" vertical="center"/>
    </xf>
    <xf numFmtId="1" fontId="4" fillId="0" borderId="26" xfId="0" applyNumberFormat="1" applyFont="1" applyBorder="1" applyAlignment="1">
      <alignment horizontal="center" vertical="center"/>
    </xf>
    <xf numFmtId="15" fontId="6" fillId="0" borderId="7" xfId="0" applyNumberFormat="1" applyFont="1" applyBorder="1" applyAlignment="1">
      <alignment horizontal="left" vertical="center" wrapText="1"/>
    </xf>
    <xf numFmtId="0" fontId="12"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77"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82" xfId="0" applyFont="1" applyBorder="1" applyAlignment="1">
      <alignment horizontal="center" vertical="center" wrapText="1"/>
    </xf>
    <xf numFmtId="0" fontId="6" fillId="0" borderId="77" xfId="0" applyFont="1" applyBorder="1" applyAlignment="1">
      <alignment horizontal="left" vertical="center" wrapText="1"/>
    </xf>
    <xf numFmtId="0" fontId="6" fillId="0" borderId="12" xfId="0" applyFont="1" applyBorder="1" applyAlignment="1">
      <alignment horizontal="left" vertical="center" wrapText="1"/>
    </xf>
    <xf numFmtId="0" fontId="6" fillId="0" borderId="85"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12" fillId="0" borderId="40" xfId="0" applyFont="1" applyBorder="1" applyAlignment="1">
      <alignment horizontal="center" vertical="top" wrapText="1"/>
    </xf>
    <xf numFmtId="15" fontId="4" fillId="0" borderId="2" xfId="0" applyNumberFormat="1" applyFont="1" applyBorder="1" applyAlignment="1">
      <alignment horizontal="left" vertical="top" wrapText="1"/>
    </xf>
    <xf numFmtId="3" fontId="4" fillId="0" borderId="2" xfId="1" applyNumberFormat="1" applyFont="1" applyBorder="1" applyAlignment="1">
      <alignment horizontal="center" vertical="top"/>
    </xf>
    <xf numFmtId="3" fontId="4" fillId="0" borderId="12" xfId="1" applyNumberFormat="1" applyFont="1" applyBorder="1" applyAlignment="1">
      <alignment horizontal="center" vertical="top"/>
    </xf>
    <xf numFmtId="15" fontId="6" fillId="0" borderId="77" xfId="0" applyNumberFormat="1" applyFont="1" applyBorder="1" applyAlignment="1">
      <alignment horizontal="left" vertical="center" wrapText="1"/>
    </xf>
    <xf numFmtId="3" fontId="8" fillId="0" borderId="2" xfId="1" applyNumberFormat="1" applyFont="1" applyBorder="1" applyAlignment="1">
      <alignment horizontal="center" vertical="center"/>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6" fillId="0" borderId="29" xfId="0" applyFont="1" applyBorder="1" applyAlignment="1">
      <alignment horizontal="center" vertical="top" wrapText="1"/>
    </xf>
    <xf numFmtId="0" fontId="7" fillId="0" borderId="54" xfId="0" applyFont="1" applyBorder="1" applyAlignment="1">
      <alignment horizontal="center" vertical="center"/>
    </xf>
    <xf numFmtId="0" fontId="7" fillId="0" borderId="47" xfId="0" applyFont="1" applyBorder="1" applyAlignment="1">
      <alignment horizontal="center" vertical="center"/>
    </xf>
    <xf numFmtId="0" fontId="7" fillId="0" borderId="71" xfId="0" applyFont="1" applyBorder="1" applyAlignment="1">
      <alignment horizontal="center" vertical="center"/>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12" fillId="0" borderId="5" xfId="0" applyFont="1" applyBorder="1" applyAlignment="1">
      <alignment horizontal="center" vertical="center" wrapText="1"/>
    </xf>
    <xf numFmtId="0" fontId="4" fillId="0" borderId="77" xfId="0" applyFont="1" applyBorder="1" applyAlignment="1">
      <alignment horizontal="left" vertical="center" wrapText="1"/>
    </xf>
    <xf numFmtId="0" fontId="4" fillId="0" borderId="12" xfId="0" applyFont="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5" fontId="4" fillId="0" borderId="7" xfId="0" applyNumberFormat="1" applyFont="1" applyBorder="1" applyAlignment="1">
      <alignment horizontal="left" vertical="center" wrapText="1"/>
    </xf>
    <xf numFmtId="15" fontId="4" fillId="0" borderId="2" xfId="0" applyNumberFormat="1" applyFont="1" applyBorder="1" applyAlignment="1">
      <alignment horizontal="left" vertical="center" wrapText="1"/>
    </xf>
    <xf numFmtId="0" fontId="22" fillId="0" borderId="0" xfId="0" applyFont="1" applyBorder="1" applyAlignment="1">
      <alignment horizontal="left"/>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3" fontId="4" fillId="0" borderId="2" xfId="1" applyNumberFormat="1"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6" fillId="0" borderId="7" xfId="0" applyFont="1" applyBorder="1" applyAlignment="1">
      <alignment horizontal="center" vertical="top" wrapText="1"/>
    </xf>
    <xf numFmtId="0" fontId="23" fillId="0" borderId="0" xfId="0" applyFont="1" applyBorder="1" applyAlignment="1">
      <alignment horizontal="center" vertical="top" wrapText="1"/>
    </xf>
    <xf numFmtId="0" fontId="5" fillId="0" borderId="0" xfId="0" applyFont="1" applyBorder="1" applyAlignment="1">
      <alignment horizontal="left" vertical="center"/>
    </xf>
    <xf numFmtId="0" fontId="6" fillId="0" borderId="11" xfId="0" applyFont="1" applyBorder="1" applyAlignment="1">
      <alignment horizontal="center" vertical="top" wrapText="1"/>
    </xf>
    <xf numFmtId="0" fontId="6" fillId="0" borderId="1" xfId="0" applyFont="1" applyBorder="1" applyAlignment="1">
      <alignment horizontal="center" vertical="top"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wrapText="1"/>
    </xf>
    <xf numFmtId="3" fontId="4" fillId="2" borderId="80" xfId="1" applyNumberFormat="1" applyFont="1" applyFill="1" applyBorder="1" applyAlignment="1">
      <alignment horizontal="center" vertical="center"/>
    </xf>
    <xf numFmtId="3" fontId="4" fillId="2" borderId="8" xfId="1" applyNumberFormat="1" applyFont="1" applyFill="1" applyBorder="1" applyAlignment="1">
      <alignment horizontal="center" vertical="center"/>
    </xf>
    <xf numFmtId="3" fontId="4" fillId="2" borderId="70" xfId="1" applyNumberFormat="1" applyFont="1" applyFill="1" applyBorder="1" applyAlignment="1">
      <alignment horizontal="center" vertical="center"/>
    </xf>
    <xf numFmtId="37" fontId="4" fillId="0" borderId="80" xfId="1" applyNumberFormat="1" applyFont="1" applyFill="1" applyBorder="1" applyAlignment="1">
      <alignment horizontal="center" vertical="center"/>
    </xf>
    <xf numFmtId="37" fontId="4" fillId="0" borderId="8" xfId="1" applyNumberFormat="1" applyFont="1" applyFill="1" applyBorder="1" applyAlignment="1">
      <alignment horizontal="center" vertical="center"/>
    </xf>
    <xf numFmtId="37" fontId="4" fillId="0" borderId="70" xfId="1" applyNumberFormat="1" applyFont="1" applyFill="1" applyBorder="1" applyAlignment="1">
      <alignment horizontal="center" vertical="center"/>
    </xf>
    <xf numFmtId="0" fontId="3" fillId="0" borderId="0" xfId="0" applyFont="1" applyFill="1" applyBorder="1" applyAlignment="1">
      <alignment horizontal="center" wrapText="1"/>
    </xf>
    <xf numFmtId="0" fontId="6" fillId="0" borderId="7" xfId="4" applyFont="1" applyBorder="1" applyAlignment="1">
      <alignment horizontal="center" vertical="center" wrapText="1"/>
    </xf>
    <xf numFmtId="0" fontId="6" fillId="0" borderId="2" xfId="4" applyFont="1" applyBorder="1" applyAlignment="1">
      <alignment horizontal="center" vertical="center" wrapText="1"/>
    </xf>
    <xf numFmtId="0" fontId="4" fillId="0" borderId="63" xfId="4" applyFont="1" applyBorder="1" applyAlignment="1">
      <alignment horizontal="center" vertical="center"/>
    </xf>
    <xf numFmtId="0" fontId="4" fillId="0" borderId="67" xfId="4" applyFont="1" applyBorder="1" applyAlignment="1">
      <alignment horizontal="center" vertical="center"/>
    </xf>
    <xf numFmtId="0" fontId="4" fillId="0" borderId="65" xfId="4" applyFont="1" applyBorder="1" applyAlignment="1">
      <alignment horizontal="center" vertical="center"/>
    </xf>
    <xf numFmtId="0" fontId="6" fillId="0" borderId="1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3" xfId="4" applyFont="1" applyBorder="1" applyAlignment="1">
      <alignment horizontal="center" vertical="center" wrapText="1"/>
    </xf>
    <xf numFmtId="0" fontId="6" fillId="0" borderId="1" xfId="4" applyFont="1" applyBorder="1" applyAlignment="1">
      <alignment horizontal="center" vertical="center" wrapText="1"/>
    </xf>
    <xf numFmtId="0" fontId="5" fillId="0" borderId="2" xfId="4" applyFont="1" applyBorder="1" applyAlignment="1">
      <alignment horizontal="left" vertical="top" wrapText="1"/>
    </xf>
    <xf numFmtId="15" fontId="4" fillId="0" borderId="2" xfId="4" applyNumberFormat="1" applyFont="1" applyBorder="1" applyAlignment="1">
      <alignment horizontal="left" vertical="top" wrapText="1"/>
    </xf>
    <xf numFmtId="0" fontId="3" fillId="0" borderId="0" xfId="4" applyFont="1" applyBorder="1" applyAlignment="1">
      <alignment horizontal="center" wrapText="1"/>
    </xf>
    <xf numFmtId="0" fontId="14" fillId="0" borderId="0" xfId="4" applyFont="1" applyBorder="1" applyAlignment="1">
      <alignment horizontal="left" vertical="center"/>
    </xf>
    <xf numFmtId="0" fontId="6" fillId="0" borderId="2" xfId="4" applyFont="1" applyBorder="1" applyAlignment="1">
      <alignment horizontal="left" vertical="center" wrapText="1"/>
    </xf>
    <xf numFmtId="0" fontId="6" fillId="0" borderId="11" xfId="4" applyFont="1" applyBorder="1" applyAlignment="1">
      <alignment horizontal="center" vertical="center" wrapText="1"/>
    </xf>
    <xf numFmtId="1" fontId="10" fillId="0" borderId="79" xfId="4" applyNumberFormat="1" applyFont="1" applyBorder="1" applyAlignment="1">
      <alignment horizontal="center" vertical="center" wrapText="1"/>
    </xf>
    <xf numFmtId="1" fontId="10" fillId="0" borderId="36" xfId="4" applyNumberFormat="1" applyFont="1" applyBorder="1" applyAlignment="1">
      <alignment horizontal="center" vertical="center" wrapText="1"/>
    </xf>
    <xf numFmtId="1" fontId="4" fillId="0" borderId="79" xfId="4" applyNumberFormat="1" applyFont="1" applyBorder="1" applyAlignment="1">
      <alignment horizontal="center" vertical="center"/>
    </xf>
    <xf numFmtId="1" fontId="4" fillId="0" borderId="36" xfId="4" applyNumberFormat="1" applyFont="1" applyBorder="1" applyAlignment="1">
      <alignment horizontal="center" vertical="center"/>
    </xf>
    <xf numFmtId="0" fontId="19" fillId="0" borderId="29" xfId="0" applyFont="1" applyFill="1" applyBorder="1" applyAlignment="1">
      <alignment horizontal="center" vertical="center"/>
    </xf>
    <xf numFmtId="0" fontId="19" fillId="0" borderId="29" xfId="0" applyNumberFormat="1" applyFont="1" applyFill="1" applyBorder="1" applyAlignment="1">
      <alignment horizontal="left" vertical="center"/>
    </xf>
    <xf numFmtId="165" fontId="21" fillId="0" borderId="40" xfId="0" applyNumberFormat="1" applyFont="1" applyFill="1" applyBorder="1" applyAlignment="1" applyProtection="1">
      <alignment horizontal="center" vertical="center" wrapText="1"/>
      <protection locked="0"/>
    </xf>
    <xf numFmtId="165" fontId="21" fillId="0" borderId="55" xfId="0" applyNumberFormat="1" applyFont="1" applyFill="1" applyBorder="1" applyAlignment="1" applyProtection="1">
      <alignment horizontal="center" vertical="center" wrapText="1"/>
      <protection locked="0"/>
    </xf>
    <xf numFmtId="165" fontId="21" fillId="0" borderId="30" xfId="0" applyNumberFormat="1" applyFont="1" applyFill="1" applyBorder="1" applyAlignment="1" applyProtection="1">
      <alignment horizontal="center" vertical="center" wrapText="1"/>
      <protection locked="0"/>
    </xf>
    <xf numFmtId="0" fontId="19" fillId="0" borderId="29" xfId="0" applyFont="1" applyFill="1" applyBorder="1" applyAlignment="1">
      <alignment vertical="center"/>
    </xf>
    <xf numFmtId="0" fontId="17" fillId="0" borderId="35" xfId="0" applyFont="1" applyFill="1" applyBorder="1" applyAlignment="1">
      <alignment horizontal="left"/>
    </xf>
    <xf numFmtId="0" fontId="19" fillId="0" borderId="29" xfId="0" applyNumberFormat="1" applyFont="1" applyFill="1" applyBorder="1" applyAlignment="1">
      <alignment vertical="center"/>
    </xf>
    <xf numFmtId="0" fontId="19" fillId="0" borderId="40" xfId="0" applyFont="1" applyFill="1" applyBorder="1" applyAlignment="1">
      <alignment horizontal="left" vertical="center"/>
    </xf>
    <xf numFmtId="0" fontId="19" fillId="0" borderId="55" xfId="0" applyFont="1" applyFill="1" applyBorder="1" applyAlignment="1">
      <alignment horizontal="left" vertical="center"/>
    </xf>
    <xf numFmtId="0" fontId="19" fillId="0" borderId="30" xfId="0" applyFont="1" applyFill="1" applyBorder="1" applyAlignment="1">
      <alignment horizontal="left" vertical="center"/>
    </xf>
    <xf numFmtId="0" fontId="19" fillId="0" borderId="30" xfId="0" applyFont="1" applyFill="1" applyBorder="1" applyAlignment="1">
      <alignment horizontal="center" vertical="center"/>
    </xf>
    <xf numFmtId="0" fontId="19" fillId="0" borderId="30" xfId="0" applyNumberFormat="1" applyFont="1" applyFill="1" applyBorder="1" applyAlignment="1">
      <alignment horizontal="left" vertical="center"/>
    </xf>
    <xf numFmtId="14" fontId="21" fillId="0" borderId="29" xfId="0" applyNumberFormat="1" applyFont="1" applyFill="1" applyBorder="1" applyAlignment="1" applyProtection="1">
      <alignment horizontal="center" vertical="center"/>
      <protection locked="0"/>
    </xf>
    <xf numFmtId="165" fontId="21" fillId="0" borderId="29" xfId="0" applyNumberFormat="1" applyFont="1" applyFill="1" applyBorder="1" applyAlignment="1" applyProtection="1">
      <alignment horizontal="center" vertical="center"/>
      <protection locked="0"/>
    </xf>
    <xf numFmtId="164" fontId="27" fillId="0" borderId="41" xfId="0" applyNumberFormat="1" applyFont="1" applyFill="1" applyBorder="1" applyAlignment="1">
      <alignment horizontal="center" vertical="center"/>
    </xf>
    <xf numFmtId="164" fontId="27" fillId="0" borderId="40" xfId="0" applyNumberFormat="1" applyFont="1" applyFill="1" applyBorder="1" applyAlignment="1">
      <alignment horizontal="center" vertical="center"/>
    </xf>
    <xf numFmtId="164" fontId="27" fillId="0" borderId="41" xfId="0" applyNumberFormat="1" applyFont="1" applyFill="1" applyBorder="1" applyAlignment="1">
      <alignment horizontal="center" vertical="center" wrapText="1"/>
    </xf>
    <xf numFmtId="164" fontId="27" fillId="0" borderId="41" xfId="1" applyNumberFormat="1" applyFont="1" applyFill="1" applyBorder="1" applyAlignment="1">
      <alignment horizontal="center" vertical="center" wrapText="1"/>
    </xf>
    <xf numFmtId="164" fontId="27" fillId="0" borderId="40" xfId="1" applyNumberFormat="1" applyFont="1" applyFill="1" applyBorder="1" applyAlignment="1">
      <alignment horizontal="center" vertical="center" wrapText="1"/>
    </xf>
    <xf numFmtId="0" fontId="27" fillId="0" borderId="42"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41" xfId="0" applyFont="1" applyFill="1" applyBorder="1" applyAlignment="1">
      <alignment vertical="center"/>
    </xf>
    <xf numFmtId="0" fontId="27" fillId="0" borderId="40" xfId="0" applyFont="1" applyFill="1" applyBorder="1" applyAlignment="1">
      <alignment vertical="center"/>
    </xf>
    <xf numFmtId="164" fontId="27" fillId="0" borderId="40" xfId="0"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165" fontId="21" fillId="0" borderId="29" xfId="0" applyNumberFormat="1" applyFont="1" applyFill="1" applyBorder="1" applyAlignment="1" applyProtection="1">
      <alignment horizontal="center" vertical="center" wrapText="1"/>
      <protection locked="0"/>
    </xf>
    <xf numFmtId="49" fontId="21" fillId="0" borderId="29" xfId="0" applyNumberFormat="1" applyFont="1" applyFill="1" applyBorder="1" applyAlignment="1" applyProtection="1">
      <alignment horizontal="center" vertical="center" wrapText="1"/>
      <protection locked="0"/>
    </xf>
    <xf numFmtId="0" fontId="19" fillId="0" borderId="29" xfId="0" applyFont="1" applyFill="1" applyBorder="1" applyAlignment="1">
      <alignment horizontal="left" vertical="center"/>
    </xf>
    <xf numFmtId="0" fontId="17" fillId="0" borderId="0" xfId="0" applyFont="1" applyFill="1" applyBorder="1" applyAlignment="1">
      <alignment horizontal="left" vertical="top" wrapText="1"/>
    </xf>
    <xf numFmtId="0" fontId="17" fillId="0" borderId="35" xfId="0" applyFont="1" applyFill="1" applyBorder="1" applyAlignment="1">
      <alignment horizontal="left" vertical="top" wrapText="1"/>
    </xf>
  </cellXfs>
  <cellStyles count="6">
    <cellStyle name="Comma" xfId="1" builtinId="3"/>
    <cellStyle name="Comma 2" xfId="5"/>
    <cellStyle name="Comma 3" xfId="3"/>
    <cellStyle name="Normal" xfId="0" builtinId="0"/>
    <cellStyle name="Normal 2" xfId="4"/>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29"/>
  <sheetViews>
    <sheetView topLeftCell="A19" zoomScaleNormal="100" workbookViewId="0">
      <selection activeCell="J27" sqref="J27"/>
    </sheetView>
  </sheetViews>
  <sheetFormatPr defaultRowHeight="12.75" x14ac:dyDescent="0.2"/>
  <cols>
    <col min="1" max="1" width="11" customWidth="1"/>
    <col min="2" max="2" width="10.140625" customWidth="1"/>
    <col min="3" max="3" width="8.85546875" customWidth="1"/>
    <col min="4" max="4" width="9.85546875" customWidth="1"/>
    <col min="5" max="5" width="6.28515625" customWidth="1"/>
    <col min="6" max="6" width="5.42578125" customWidth="1"/>
    <col min="7" max="7" width="6.5703125" bestFit="1" customWidth="1"/>
    <col min="8" max="8" width="7.5703125" style="15" customWidth="1"/>
    <col min="9" max="9" width="8.7109375" customWidth="1"/>
    <col min="10" max="10" width="9" customWidth="1"/>
    <col min="11" max="11" width="10.140625" customWidth="1"/>
    <col min="12" max="12" width="10.85546875" customWidth="1"/>
    <col min="13" max="13" width="36.140625" customWidth="1"/>
    <col min="14" max="14" width="13.85546875" customWidth="1"/>
    <col min="15" max="15" width="8.5703125" customWidth="1"/>
    <col min="16" max="16" width="10.28515625" customWidth="1"/>
    <col min="17" max="17" width="11.85546875" customWidth="1"/>
    <col min="18" max="18" width="9.7109375" customWidth="1"/>
  </cols>
  <sheetData>
    <row r="1" spans="1:20" ht="2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24.75"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18"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53</v>
      </c>
      <c r="B4" s="1343" t="s">
        <v>3</v>
      </c>
      <c r="C4" s="1343" t="s">
        <v>217</v>
      </c>
      <c r="D4" s="1343" t="s">
        <v>29</v>
      </c>
      <c r="E4" s="1352" t="s">
        <v>4</v>
      </c>
      <c r="F4" s="1344"/>
      <c r="G4" s="1353" t="s">
        <v>186</v>
      </c>
      <c r="H4" s="1354"/>
      <c r="I4" s="1343" t="s">
        <v>206</v>
      </c>
      <c r="J4" s="1344" t="s">
        <v>207</v>
      </c>
      <c r="K4" s="1343" t="s">
        <v>208</v>
      </c>
      <c r="L4" s="1343" t="s">
        <v>209</v>
      </c>
      <c r="M4" s="1358" t="s">
        <v>26</v>
      </c>
      <c r="N4" s="1359"/>
      <c r="O4" s="1360"/>
      <c r="P4" s="1343" t="s">
        <v>210</v>
      </c>
      <c r="Q4" s="1344" t="s">
        <v>388</v>
      </c>
      <c r="R4" s="1345" t="s">
        <v>30</v>
      </c>
      <c r="S4" s="8"/>
      <c r="T4" s="8"/>
    </row>
    <row r="5" spans="1:20" ht="24" customHeight="1" thickBot="1" x14ac:dyDescent="0.25">
      <c r="A5" s="1351"/>
      <c r="B5" s="1343"/>
      <c r="C5" s="1343"/>
      <c r="D5" s="1343"/>
      <c r="E5" s="7" t="s">
        <v>19</v>
      </c>
      <c r="F5" s="7" t="s">
        <v>24</v>
      </c>
      <c r="G5" s="2" t="s">
        <v>1</v>
      </c>
      <c r="H5" s="14" t="s">
        <v>2</v>
      </c>
      <c r="I5" s="1343"/>
      <c r="J5" s="1344"/>
      <c r="K5" s="1343"/>
      <c r="L5" s="1343"/>
      <c r="M5" s="57" t="s">
        <v>27</v>
      </c>
      <c r="N5" s="580" t="s">
        <v>28</v>
      </c>
      <c r="O5" s="581" t="s">
        <v>31</v>
      </c>
      <c r="P5" s="1343"/>
      <c r="Q5" s="1344"/>
      <c r="R5" s="1343"/>
      <c r="S5" s="8"/>
      <c r="T5" s="8"/>
    </row>
    <row r="6" spans="1:20" ht="15" customHeight="1" thickBot="1" x14ac:dyDescent="0.25">
      <c r="A6" s="1308">
        <v>1</v>
      </c>
      <c r="B6" s="610">
        <v>2</v>
      </c>
      <c r="C6" s="1309">
        <v>3</v>
      </c>
      <c r="D6" s="610">
        <v>4</v>
      </c>
      <c r="E6" s="1355">
        <v>5</v>
      </c>
      <c r="F6" s="1357"/>
      <c r="G6" s="1355">
        <v>6</v>
      </c>
      <c r="H6" s="1357"/>
      <c r="I6" s="1309">
        <v>7</v>
      </c>
      <c r="J6" s="1309">
        <v>8</v>
      </c>
      <c r="K6" s="1309">
        <v>9</v>
      </c>
      <c r="L6" s="1310">
        <v>10</v>
      </c>
      <c r="M6" s="1355">
        <v>11</v>
      </c>
      <c r="N6" s="1356"/>
      <c r="O6" s="1357"/>
      <c r="P6" s="613" t="s">
        <v>144</v>
      </c>
      <c r="Q6" s="1310">
        <v>13</v>
      </c>
      <c r="R6" s="610">
        <v>14</v>
      </c>
      <c r="S6" s="8"/>
      <c r="T6" s="8"/>
    </row>
    <row r="7" spans="1:20" ht="15.95" customHeight="1" x14ac:dyDescent="0.2">
      <c r="A7" s="1361" t="s">
        <v>52</v>
      </c>
      <c r="B7" s="1365" t="s">
        <v>39</v>
      </c>
      <c r="C7" s="460">
        <v>10000</v>
      </c>
      <c r="D7" s="786" t="s">
        <v>8</v>
      </c>
      <c r="E7" s="96">
        <v>1750</v>
      </c>
      <c r="F7" s="287">
        <v>100</v>
      </c>
      <c r="G7" s="463">
        <v>2004</v>
      </c>
      <c r="H7" s="458">
        <v>8334</v>
      </c>
      <c r="I7" s="582">
        <f>H7*F7/100</f>
        <v>8334</v>
      </c>
      <c r="J7" s="205">
        <v>0</v>
      </c>
      <c r="K7" s="205">
        <v>0</v>
      </c>
      <c r="L7" s="205">
        <v>0</v>
      </c>
      <c r="M7" s="583"/>
      <c r="N7" s="584"/>
      <c r="O7" s="585"/>
      <c r="P7" s="303">
        <f>I7-J7-K7</f>
        <v>8334</v>
      </c>
      <c r="Q7" s="12"/>
      <c r="R7" s="13"/>
      <c r="S7" s="8"/>
      <c r="T7" s="8"/>
    </row>
    <row r="8" spans="1:20" ht="15.95" customHeight="1" x14ac:dyDescent="0.2">
      <c r="A8" s="1362"/>
      <c r="B8" s="1365"/>
      <c r="C8" s="320">
        <v>10000</v>
      </c>
      <c r="D8" s="228" t="s">
        <v>8</v>
      </c>
      <c r="E8" s="54">
        <v>1750</v>
      </c>
      <c r="F8" s="55">
        <v>100</v>
      </c>
      <c r="G8" s="462">
        <v>2005</v>
      </c>
      <c r="H8" s="312">
        <v>10000</v>
      </c>
      <c r="I8" s="319">
        <f>H8*F8/100</f>
        <v>10000</v>
      </c>
      <c r="J8" s="203">
        <v>0</v>
      </c>
      <c r="K8" s="203">
        <v>0</v>
      </c>
      <c r="L8" s="203">
        <v>0</v>
      </c>
      <c r="M8" s="23"/>
      <c r="N8" s="24"/>
      <c r="O8" s="25"/>
      <c r="P8" s="172">
        <f t="shared" ref="P8:P20" si="0">I8-J8-K8</f>
        <v>10000</v>
      </c>
      <c r="Q8" s="26"/>
      <c r="R8" s="30"/>
      <c r="S8" s="8"/>
      <c r="T8" s="8"/>
    </row>
    <row r="9" spans="1:20" ht="15.95" customHeight="1" x14ac:dyDescent="0.2">
      <c r="A9" s="1362"/>
      <c r="B9" s="1365" t="s">
        <v>448</v>
      </c>
      <c r="C9" s="320">
        <v>10000</v>
      </c>
      <c r="D9" s="228" t="s">
        <v>8</v>
      </c>
      <c r="E9" s="54">
        <v>1750</v>
      </c>
      <c r="F9" s="55">
        <v>100</v>
      </c>
      <c r="G9" s="462">
        <v>2006</v>
      </c>
      <c r="H9" s="312">
        <v>10000</v>
      </c>
      <c r="I9" s="319">
        <f>H9*F9/100</f>
        <v>10000</v>
      </c>
      <c r="J9" s="204">
        <v>0</v>
      </c>
      <c r="K9" s="205">
        <v>0</v>
      </c>
      <c r="L9" s="203">
        <v>0</v>
      </c>
      <c r="M9" s="44"/>
      <c r="N9" s="45"/>
      <c r="O9" s="46"/>
      <c r="P9" s="172">
        <f t="shared" si="0"/>
        <v>10000</v>
      </c>
      <c r="Q9" s="26"/>
      <c r="R9" s="30"/>
      <c r="S9" s="8"/>
      <c r="T9" s="8"/>
    </row>
    <row r="10" spans="1:20" ht="27.75" customHeight="1" x14ac:dyDescent="0.2">
      <c r="A10" s="1362"/>
      <c r="B10" s="1365"/>
      <c r="C10" s="320">
        <v>10000</v>
      </c>
      <c r="D10" s="228" t="s">
        <v>8</v>
      </c>
      <c r="E10" s="54">
        <v>1750</v>
      </c>
      <c r="F10" s="55">
        <v>100</v>
      </c>
      <c r="G10" s="462">
        <v>2007</v>
      </c>
      <c r="H10" s="312">
        <v>10000</v>
      </c>
      <c r="I10" s="319">
        <f t="shared" ref="I10:I15" si="1">H10*F10/100</f>
        <v>10000</v>
      </c>
      <c r="J10" s="236">
        <v>27736</v>
      </c>
      <c r="K10" s="205">
        <v>0</v>
      </c>
      <c r="L10" s="203">
        <v>0</v>
      </c>
      <c r="M10" s="213" t="s">
        <v>405</v>
      </c>
      <c r="N10" s="1075" t="s">
        <v>32</v>
      </c>
      <c r="O10" s="46">
        <v>27736</v>
      </c>
      <c r="P10" s="172">
        <f t="shared" si="0"/>
        <v>-17736</v>
      </c>
      <c r="Q10" s="26"/>
      <c r="R10" s="30"/>
      <c r="S10" s="8"/>
      <c r="T10" s="8"/>
    </row>
    <row r="11" spans="1:20" ht="15.95" customHeight="1" x14ac:dyDescent="0.2">
      <c r="A11" s="1362"/>
      <c r="B11" s="58"/>
      <c r="C11" s="320">
        <v>10000</v>
      </c>
      <c r="D11" s="228" t="s">
        <v>8</v>
      </c>
      <c r="E11" s="54">
        <v>1750</v>
      </c>
      <c r="F11" s="55">
        <v>100</v>
      </c>
      <c r="G11" s="462">
        <v>2008</v>
      </c>
      <c r="H11" s="312">
        <v>10000</v>
      </c>
      <c r="I11" s="319">
        <f t="shared" si="1"/>
        <v>10000</v>
      </c>
      <c r="J11" s="204">
        <v>0</v>
      </c>
      <c r="K11" s="205">
        <v>0</v>
      </c>
      <c r="L11" s="203">
        <v>0</v>
      </c>
      <c r="M11" s="44"/>
      <c r="N11" s="1075"/>
      <c r="O11" s="46"/>
      <c r="P11" s="172">
        <f t="shared" si="0"/>
        <v>10000</v>
      </c>
      <c r="Q11" s="26"/>
      <c r="R11" s="30"/>
      <c r="S11" s="8"/>
      <c r="T11" s="8"/>
    </row>
    <row r="12" spans="1:20" ht="27.95" customHeight="1" x14ac:dyDescent="0.2">
      <c r="A12" s="1362"/>
      <c r="B12" s="58"/>
      <c r="C12" s="320">
        <v>10000</v>
      </c>
      <c r="D12" s="228" t="s">
        <v>8</v>
      </c>
      <c r="E12" s="54">
        <v>1750</v>
      </c>
      <c r="F12" s="55">
        <v>100</v>
      </c>
      <c r="G12" s="462">
        <v>2009</v>
      </c>
      <c r="H12" s="312">
        <v>10000</v>
      </c>
      <c r="I12" s="319">
        <f t="shared" si="1"/>
        <v>10000</v>
      </c>
      <c r="J12" s="236">
        <v>15358</v>
      </c>
      <c r="K12" s="205">
        <v>0</v>
      </c>
      <c r="L12" s="203">
        <v>0</v>
      </c>
      <c r="M12" s="213" t="s">
        <v>406</v>
      </c>
      <c r="N12" s="1075" t="s">
        <v>32</v>
      </c>
      <c r="O12" s="46">
        <v>15358</v>
      </c>
      <c r="P12" s="172">
        <f t="shared" si="0"/>
        <v>-5358</v>
      </c>
      <c r="Q12" s="26"/>
      <c r="R12" s="30"/>
      <c r="S12" s="8"/>
      <c r="T12" s="8"/>
    </row>
    <row r="13" spans="1:20" ht="15.95" customHeight="1" x14ac:dyDescent="0.2">
      <c r="A13" s="1362"/>
      <c r="B13" s="58"/>
      <c r="C13" s="320">
        <v>10000</v>
      </c>
      <c r="D13" s="228" t="s">
        <v>8</v>
      </c>
      <c r="E13" s="54">
        <v>1750</v>
      </c>
      <c r="F13" s="55">
        <v>100</v>
      </c>
      <c r="G13" s="462">
        <v>2010</v>
      </c>
      <c r="H13" s="312">
        <v>10000</v>
      </c>
      <c r="I13" s="319">
        <f t="shared" si="1"/>
        <v>10000</v>
      </c>
      <c r="J13" s="204">
        <v>0</v>
      </c>
      <c r="K13" s="205">
        <v>0</v>
      </c>
      <c r="L13" s="203">
        <v>0</v>
      </c>
      <c r="M13" s="44"/>
      <c r="N13" s="1075"/>
      <c r="O13" s="46"/>
      <c r="P13" s="172">
        <f t="shared" si="0"/>
        <v>10000</v>
      </c>
      <c r="Q13" s="26"/>
      <c r="R13" s="30"/>
      <c r="S13" s="8"/>
      <c r="T13" s="8"/>
    </row>
    <row r="14" spans="1:20" ht="15.95" customHeight="1" x14ac:dyDescent="0.2">
      <c r="A14" s="1362"/>
      <c r="B14" s="58"/>
      <c r="C14" s="320">
        <v>10000</v>
      </c>
      <c r="D14" s="228" t="s">
        <v>8</v>
      </c>
      <c r="E14" s="54">
        <v>1750</v>
      </c>
      <c r="F14" s="55">
        <v>100</v>
      </c>
      <c r="G14" s="462">
        <v>2011</v>
      </c>
      <c r="H14" s="312">
        <v>10000</v>
      </c>
      <c r="I14" s="319">
        <f t="shared" si="1"/>
        <v>10000</v>
      </c>
      <c r="J14" s="204">
        <v>0</v>
      </c>
      <c r="K14" s="205">
        <v>0</v>
      </c>
      <c r="L14" s="203">
        <v>0</v>
      </c>
      <c r="M14" s="44"/>
      <c r="N14" s="1075"/>
      <c r="O14" s="46"/>
      <c r="P14" s="172">
        <f t="shared" si="0"/>
        <v>10000</v>
      </c>
      <c r="Q14" s="26"/>
      <c r="R14" s="30"/>
      <c r="S14" s="8"/>
      <c r="T14" s="8"/>
    </row>
    <row r="15" spans="1:20" ht="27.95" customHeight="1" x14ac:dyDescent="0.2">
      <c r="A15" s="1362"/>
      <c r="B15" s="58"/>
      <c r="C15" s="438" t="s">
        <v>223</v>
      </c>
      <c r="D15" s="228" t="s">
        <v>8</v>
      </c>
      <c r="E15" s="54">
        <v>1750</v>
      </c>
      <c r="F15" s="55">
        <v>100</v>
      </c>
      <c r="G15" s="462">
        <v>2012</v>
      </c>
      <c r="H15" s="312">
        <v>16795</v>
      </c>
      <c r="I15" s="319">
        <f t="shared" si="1"/>
        <v>16795</v>
      </c>
      <c r="J15" s="236">
        <v>9491</v>
      </c>
      <c r="K15" s="205">
        <v>0</v>
      </c>
      <c r="L15" s="203">
        <v>0</v>
      </c>
      <c r="M15" s="213" t="s">
        <v>404</v>
      </c>
      <c r="N15" s="1076" t="s">
        <v>40</v>
      </c>
      <c r="O15" s="67">
        <v>15888</v>
      </c>
      <c r="P15" s="172">
        <f t="shared" si="0"/>
        <v>7304</v>
      </c>
      <c r="Q15" s="26"/>
      <c r="R15" s="30"/>
      <c r="S15" s="8"/>
      <c r="T15" s="8"/>
    </row>
    <row r="16" spans="1:20" ht="27.95" customHeight="1" x14ac:dyDescent="0.2">
      <c r="A16" s="1362"/>
      <c r="B16" s="4"/>
      <c r="C16" s="320">
        <v>30000</v>
      </c>
      <c r="D16" s="228" t="s">
        <v>8</v>
      </c>
      <c r="E16" s="54">
        <v>1750</v>
      </c>
      <c r="F16" s="55">
        <v>100</v>
      </c>
      <c r="G16" s="462">
        <v>2013</v>
      </c>
      <c r="H16" s="312">
        <v>30000</v>
      </c>
      <c r="I16" s="319">
        <f>H16*F16/100</f>
        <v>30000</v>
      </c>
      <c r="J16" s="236">
        <v>6624</v>
      </c>
      <c r="K16" s="235">
        <v>38734</v>
      </c>
      <c r="L16" s="203">
        <v>0</v>
      </c>
      <c r="M16" s="213" t="s">
        <v>399</v>
      </c>
      <c r="N16" s="1075" t="s">
        <v>32</v>
      </c>
      <c r="O16" s="67">
        <v>15888</v>
      </c>
      <c r="P16" s="172">
        <f t="shared" si="0"/>
        <v>-15358</v>
      </c>
      <c r="Q16" s="113"/>
      <c r="R16" s="30"/>
      <c r="S16" s="8"/>
      <c r="T16" s="8"/>
    </row>
    <row r="17" spans="1:20" ht="51.95" customHeight="1" x14ac:dyDescent="0.2">
      <c r="A17" s="1362"/>
      <c r="B17" s="58"/>
      <c r="C17" s="241">
        <v>30000</v>
      </c>
      <c r="D17" s="228" t="s">
        <v>8</v>
      </c>
      <c r="E17" s="54">
        <v>1750</v>
      </c>
      <c r="F17" s="55">
        <v>100</v>
      </c>
      <c r="G17" s="534">
        <v>2014</v>
      </c>
      <c r="H17" s="318">
        <v>30000</v>
      </c>
      <c r="I17" s="319">
        <f>H17*F17/100</f>
        <v>30000</v>
      </c>
      <c r="J17" s="206">
        <v>0</v>
      </c>
      <c r="K17" s="235">
        <v>10000</v>
      </c>
      <c r="L17" s="207">
        <v>0</v>
      </c>
      <c r="M17" s="217" t="s">
        <v>173</v>
      </c>
      <c r="N17" s="218" t="s">
        <v>401</v>
      </c>
      <c r="O17" s="200" t="s">
        <v>69</v>
      </c>
      <c r="P17" s="172">
        <f t="shared" si="0"/>
        <v>20000</v>
      </c>
      <c r="Q17" s="112"/>
      <c r="R17" s="30"/>
      <c r="S17" s="8"/>
      <c r="T17" s="8"/>
    </row>
    <row r="18" spans="1:20" ht="52.5" customHeight="1" x14ac:dyDescent="0.2">
      <c r="A18" s="1362"/>
      <c r="B18" s="58"/>
      <c r="C18" s="241">
        <v>30000</v>
      </c>
      <c r="D18" s="228" t="s">
        <v>8</v>
      </c>
      <c r="E18" s="54">
        <v>1750</v>
      </c>
      <c r="F18" s="55">
        <v>100</v>
      </c>
      <c r="G18" s="534">
        <v>2015</v>
      </c>
      <c r="H18" s="318">
        <v>30000</v>
      </c>
      <c r="I18" s="319">
        <f>H18*F18/100</f>
        <v>30000</v>
      </c>
      <c r="J18" s="206">
        <v>0</v>
      </c>
      <c r="K18" s="236">
        <v>6645</v>
      </c>
      <c r="L18" s="236">
        <v>25257</v>
      </c>
      <c r="M18" s="217" t="s">
        <v>402</v>
      </c>
      <c r="N18" s="218" t="s">
        <v>196</v>
      </c>
      <c r="O18" s="200" t="s">
        <v>162</v>
      </c>
      <c r="P18" s="172">
        <f t="shared" si="0"/>
        <v>23355</v>
      </c>
      <c r="Q18" s="135"/>
      <c r="R18" s="30"/>
      <c r="S18" s="8"/>
      <c r="T18" s="8"/>
    </row>
    <row r="19" spans="1:20" ht="27.95" customHeight="1" x14ac:dyDescent="0.2">
      <c r="A19" s="1362"/>
      <c r="B19" s="58"/>
      <c r="C19" s="351">
        <v>30000</v>
      </c>
      <c r="D19" s="459" t="s">
        <v>8</v>
      </c>
      <c r="E19" s="420">
        <v>1750</v>
      </c>
      <c r="F19" s="421">
        <v>100</v>
      </c>
      <c r="G19" s="832">
        <v>2016</v>
      </c>
      <c r="H19" s="353">
        <v>30000</v>
      </c>
      <c r="I19" s="354">
        <v>30000</v>
      </c>
      <c r="J19" s="422">
        <v>0</v>
      </c>
      <c r="K19" s="423">
        <v>58850</v>
      </c>
      <c r="L19" s="423">
        <v>23924</v>
      </c>
      <c r="M19" s="424" t="s">
        <v>403</v>
      </c>
      <c r="N19" s="1074" t="s">
        <v>197</v>
      </c>
      <c r="O19" s="1069">
        <v>20000</v>
      </c>
      <c r="P19" s="172">
        <f t="shared" si="0"/>
        <v>-28850</v>
      </c>
      <c r="Q19" s="426"/>
      <c r="R19" s="427"/>
      <c r="S19" s="8"/>
      <c r="T19" s="8"/>
    </row>
    <row r="20" spans="1:20" ht="27.95" customHeight="1" x14ac:dyDescent="0.2">
      <c r="A20" s="1362"/>
      <c r="B20" s="58"/>
      <c r="C20" s="351">
        <v>30000</v>
      </c>
      <c r="D20" s="459" t="s">
        <v>8</v>
      </c>
      <c r="E20" s="420">
        <v>1750</v>
      </c>
      <c r="F20" s="421">
        <v>100</v>
      </c>
      <c r="G20" s="832">
        <v>2017</v>
      </c>
      <c r="H20" s="286">
        <v>30000</v>
      </c>
      <c r="I20" s="325">
        <f>H20*F20/100</f>
        <v>30000</v>
      </c>
      <c r="J20" s="204">
        <v>0</v>
      </c>
      <c r="K20" s="301">
        <v>69914</v>
      </c>
      <c r="L20" s="301">
        <v>8073</v>
      </c>
      <c r="M20" s="217" t="s">
        <v>403</v>
      </c>
      <c r="N20" s="218" t="s">
        <v>410</v>
      </c>
      <c r="O20" s="200">
        <v>20000</v>
      </c>
      <c r="P20" s="172">
        <f t="shared" si="0"/>
        <v>-39914</v>
      </c>
      <c r="Q20" s="302"/>
      <c r="R20" s="30"/>
      <c r="S20" s="8"/>
      <c r="T20" s="8"/>
    </row>
    <row r="21" spans="1:20" ht="24.95" customHeight="1" x14ac:dyDescent="0.2">
      <c r="A21" s="1362"/>
      <c r="B21" s="58"/>
      <c r="C21" s="763">
        <v>30000</v>
      </c>
      <c r="D21" s="459" t="s">
        <v>8</v>
      </c>
      <c r="E21" s="420">
        <v>1750</v>
      </c>
      <c r="F21" s="421">
        <v>100</v>
      </c>
      <c r="G21" s="832">
        <v>2018</v>
      </c>
      <c r="H21" s="286">
        <v>28233</v>
      </c>
      <c r="I21" s="325">
        <f>H21*F21/100</f>
        <v>28233</v>
      </c>
      <c r="J21" s="204">
        <v>0</v>
      </c>
      <c r="K21" s="1066">
        <v>30010</v>
      </c>
      <c r="L21" s="207">
        <v>0</v>
      </c>
      <c r="M21" s="213" t="s">
        <v>400</v>
      </c>
      <c r="N21" s="1116" t="s">
        <v>409</v>
      </c>
      <c r="O21" s="1117">
        <v>200000</v>
      </c>
      <c r="P21" s="172">
        <f>I21-J21-K21</f>
        <v>-1777</v>
      </c>
      <c r="Q21" s="302"/>
      <c r="R21" s="30"/>
      <c r="S21" s="8"/>
      <c r="T21" s="8"/>
    </row>
    <row r="22" spans="1:20" ht="26.25" customHeight="1" x14ac:dyDescent="0.2">
      <c r="A22" s="1363"/>
      <c r="B22" s="60"/>
      <c r="C22" s="1068">
        <v>30000</v>
      </c>
      <c r="D22" s="459" t="s">
        <v>8</v>
      </c>
      <c r="E22" s="420">
        <v>1750</v>
      </c>
      <c r="F22" s="421">
        <v>100</v>
      </c>
      <c r="G22" s="534">
        <v>2019</v>
      </c>
      <c r="H22" s="203">
        <v>30000</v>
      </c>
      <c r="I22" s="325">
        <f>H22*F22/100</f>
        <v>30000</v>
      </c>
      <c r="J22" s="204">
        <v>0</v>
      </c>
      <c r="K22" s="301">
        <v>30000</v>
      </c>
      <c r="L22" s="301">
        <v>39120</v>
      </c>
      <c r="M22" s="213" t="s">
        <v>400</v>
      </c>
      <c r="N22" s="1116" t="s">
        <v>197</v>
      </c>
      <c r="O22" s="1117">
        <v>200000</v>
      </c>
      <c r="P22" s="301">
        <f>I22-K22</f>
        <v>0</v>
      </c>
      <c r="Q22" s="1077"/>
      <c r="R22" s="30"/>
      <c r="S22" s="8"/>
      <c r="T22" s="8"/>
    </row>
    <row r="23" spans="1:20" ht="19.5" customHeight="1" thickBot="1" x14ac:dyDescent="0.25">
      <c r="A23" s="49"/>
      <c r="B23" s="33"/>
      <c r="C23" s="374"/>
      <c r="D23" s="375"/>
      <c r="E23" s="376"/>
      <c r="F23" s="377"/>
      <c r="G23" s="416" t="s">
        <v>0</v>
      </c>
      <c r="H23" s="38">
        <f>SUM(H7:H22)</f>
        <v>303362</v>
      </c>
      <c r="I23" s="38">
        <f>SUM(I7:I22)</f>
        <v>303362</v>
      </c>
      <c r="J23" s="62">
        <f>SUM(J7:J18)</f>
        <v>59209</v>
      </c>
      <c r="K23" s="62">
        <f>SUM(K7:K22)</f>
        <v>244153</v>
      </c>
      <c r="L23" s="133">
        <f>SUM(L12:L22)</f>
        <v>96374</v>
      </c>
      <c r="M23" s="63"/>
      <c r="N23" s="64"/>
      <c r="O23" s="65"/>
      <c r="P23" s="363">
        <f>SUM(P7:P22)</f>
        <v>0</v>
      </c>
      <c r="Q23" s="42"/>
      <c r="R23" s="50"/>
      <c r="S23" s="8"/>
      <c r="T23" s="8"/>
    </row>
    <row r="24" spans="1:20" ht="4.5" customHeight="1" x14ac:dyDescent="0.2">
      <c r="A24" s="31"/>
      <c r="B24" s="31"/>
      <c r="C24" s="31"/>
      <c r="D24" s="31"/>
      <c r="E24" s="31"/>
      <c r="F24" s="31"/>
      <c r="G24" s="31"/>
      <c r="H24" s="32"/>
      <c r="I24" s="31"/>
      <c r="J24" s="31"/>
      <c r="K24" s="31"/>
      <c r="L24" s="31"/>
      <c r="M24" s="31"/>
      <c r="N24" s="31"/>
      <c r="O24" s="31"/>
      <c r="P24" s="31"/>
      <c r="Q24" s="31"/>
      <c r="R24" s="31"/>
      <c r="S24" s="8"/>
      <c r="T24" s="8"/>
    </row>
    <row r="25" spans="1:20" ht="52.5" customHeight="1" x14ac:dyDescent="0.2">
      <c r="A25" s="6"/>
      <c r="B25" s="6"/>
      <c r="C25" s="6"/>
      <c r="D25" s="1119" t="s">
        <v>44</v>
      </c>
      <c r="E25" s="1364" t="s">
        <v>45</v>
      </c>
      <c r="F25" s="1364"/>
      <c r="G25" s="1084" t="s">
        <v>206</v>
      </c>
      <c r="H25" s="1041" t="s">
        <v>207</v>
      </c>
      <c r="I25" s="1091" t="s">
        <v>280</v>
      </c>
      <c r="J25" s="1054" t="s">
        <v>323</v>
      </c>
      <c r="K25" s="1091" t="s">
        <v>282</v>
      </c>
      <c r="L25" s="8"/>
      <c r="M25" s="8"/>
      <c r="N25" s="8"/>
      <c r="O25" s="8"/>
    </row>
    <row r="26" spans="1:20" ht="13.5" customHeight="1" x14ac:dyDescent="0.25">
      <c r="A26" s="6"/>
      <c r="B26" s="6"/>
      <c r="C26" s="6"/>
      <c r="D26" s="92"/>
      <c r="E26" s="131" t="s">
        <v>150</v>
      </c>
      <c r="F26" s="131" t="s">
        <v>24</v>
      </c>
      <c r="G26" s="73" t="s">
        <v>140</v>
      </c>
      <c r="H26" s="73" t="s">
        <v>141</v>
      </c>
      <c r="I26" s="81" t="s">
        <v>142</v>
      </c>
      <c r="J26" s="81" t="s">
        <v>143</v>
      </c>
      <c r="K26" s="82" t="s">
        <v>151</v>
      </c>
      <c r="L26" s="8"/>
      <c r="M26" s="8"/>
      <c r="N26" s="8"/>
      <c r="O26" s="8"/>
    </row>
    <row r="27" spans="1:20" x14ac:dyDescent="0.2">
      <c r="A27" s="8"/>
      <c r="B27" s="8"/>
      <c r="C27" s="8"/>
      <c r="D27" s="75" t="s">
        <v>8</v>
      </c>
      <c r="E27" s="93">
        <v>1750</v>
      </c>
      <c r="F27" s="93">
        <v>100</v>
      </c>
      <c r="G27" s="78">
        <f>I23</f>
        <v>303362</v>
      </c>
      <c r="H27" s="79">
        <f>J23</f>
        <v>59209</v>
      </c>
      <c r="I27" s="78">
        <f>K23</f>
        <v>244153</v>
      </c>
      <c r="J27" s="78">
        <f>L23</f>
        <v>96374</v>
      </c>
      <c r="K27" s="71">
        <f>G27-H27-I27</f>
        <v>0</v>
      </c>
      <c r="L27" s="8"/>
      <c r="M27" s="8"/>
      <c r="N27" s="8"/>
      <c r="O27" s="8"/>
    </row>
    <row r="28" spans="1:20" ht="11.25" customHeight="1" x14ac:dyDescent="0.2"/>
    <row r="29" spans="1:20" x14ac:dyDescent="0.2">
      <c r="A29" s="440" t="s">
        <v>225</v>
      </c>
    </row>
  </sheetData>
  <mergeCells count="24">
    <mergeCell ref="G6:H6"/>
    <mergeCell ref="A7:A22"/>
    <mergeCell ref="E25:F25"/>
    <mergeCell ref="B7:B8"/>
    <mergeCell ref="B9:B10"/>
    <mergeCell ref="E6:F6"/>
    <mergeCell ref="M6:O6"/>
    <mergeCell ref="J4:J5"/>
    <mergeCell ref="K4:K5"/>
    <mergeCell ref="M4:O4"/>
    <mergeCell ref="L4:L5"/>
    <mergeCell ref="P4:P5"/>
    <mergeCell ref="Q4:Q5"/>
    <mergeCell ref="R4:R5"/>
    <mergeCell ref="A1:R1"/>
    <mergeCell ref="A2:R2"/>
    <mergeCell ref="A3:R3"/>
    <mergeCell ref="A4:A5"/>
    <mergeCell ref="B4:B5"/>
    <mergeCell ref="C4:C5"/>
    <mergeCell ref="D4:D5"/>
    <mergeCell ref="E4:F4"/>
    <mergeCell ref="G4:H4"/>
    <mergeCell ref="I4:I5"/>
  </mergeCells>
  <pageMargins left="1.35" right="0.1" top="0.55000000000000004" bottom="0.18" header="0.5" footer="0.25"/>
  <pageSetup paperSize="5" scale="83" fitToHeight="0" orientation="landscape" r:id="rId1"/>
  <headerFooter alignWithMargins="0"/>
  <ignoredErrors>
    <ignoredError sqref="K23:L23" formulaRange="1"/>
    <ignoredError sqref="J23"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32"/>
  <sheetViews>
    <sheetView topLeftCell="A13" zoomScaleNormal="100" workbookViewId="0">
      <selection activeCell="J29" sqref="J29"/>
    </sheetView>
  </sheetViews>
  <sheetFormatPr defaultRowHeight="12.75" x14ac:dyDescent="0.2"/>
  <cols>
    <col min="1" max="1" width="11" customWidth="1"/>
    <col min="2" max="2" width="10.7109375" customWidth="1"/>
    <col min="3" max="3" width="8.42578125" customWidth="1"/>
    <col min="4" max="4" width="7.7109375" customWidth="1"/>
    <col min="5" max="5" width="5.42578125" customWidth="1"/>
    <col min="6" max="6" width="5.7109375" customWidth="1"/>
    <col min="7" max="7" width="8" customWidth="1"/>
    <col min="8" max="8" width="7.5703125" style="15" customWidth="1"/>
    <col min="9" max="9" width="8.5703125" customWidth="1"/>
    <col min="10" max="10" width="7.7109375" customWidth="1"/>
    <col min="11" max="11" width="10.42578125" customWidth="1"/>
    <col min="12" max="12" width="8.42578125" customWidth="1"/>
    <col min="13" max="13" width="24.28515625" customWidth="1"/>
    <col min="14" max="14" width="15.85546875" customWidth="1"/>
    <col min="15" max="15" width="7" customWidth="1"/>
    <col min="16" max="16" width="9.42578125" customWidth="1"/>
    <col min="17" max="17" width="9.140625" customWidth="1"/>
    <col min="18" max="18" width="8.42578125" customWidth="1"/>
  </cols>
  <sheetData>
    <row r="1" spans="1:20" ht="23.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28.5"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20.2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50</v>
      </c>
      <c r="B4" s="1343" t="s">
        <v>3</v>
      </c>
      <c r="C4" s="1343" t="s">
        <v>217</v>
      </c>
      <c r="D4" s="1343" t="s">
        <v>29</v>
      </c>
      <c r="E4" s="1393" t="s">
        <v>4</v>
      </c>
      <c r="F4" s="1394"/>
      <c r="G4" s="1353" t="s">
        <v>186</v>
      </c>
      <c r="H4" s="1354"/>
      <c r="I4" s="1343" t="s">
        <v>206</v>
      </c>
      <c r="J4" s="1344" t="s">
        <v>207</v>
      </c>
      <c r="K4" s="1343" t="s">
        <v>208</v>
      </c>
      <c r="L4" s="1343" t="s">
        <v>209</v>
      </c>
      <c r="M4" s="1358" t="s">
        <v>26</v>
      </c>
      <c r="N4" s="1359"/>
      <c r="O4" s="1360"/>
      <c r="P4" s="1343" t="s">
        <v>211</v>
      </c>
      <c r="Q4" s="1344" t="s">
        <v>6</v>
      </c>
      <c r="R4" s="1345" t="s">
        <v>30</v>
      </c>
      <c r="S4" s="8"/>
      <c r="T4" s="8"/>
    </row>
    <row r="5" spans="1:20" ht="33" customHeight="1" thickBot="1" x14ac:dyDescent="0.25">
      <c r="A5" s="1351"/>
      <c r="B5" s="1343"/>
      <c r="C5" s="1343"/>
      <c r="D5" s="1343"/>
      <c r="E5" s="7" t="s">
        <v>19</v>
      </c>
      <c r="F5" s="1247" t="s">
        <v>24</v>
      </c>
      <c r="G5" s="2" t="s">
        <v>1</v>
      </c>
      <c r="H5" s="14" t="s">
        <v>2</v>
      </c>
      <c r="I5" s="1343"/>
      <c r="J5" s="1344"/>
      <c r="K5" s="1343"/>
      <c r="L5" s="1343"/>
      <c r="M5" s="72" t="s">
        <v>27</v>
      </c>
      <c r="N5" s="661" t="s">
        <v>28</v>
      </c>
      <c r="O5" s="581" t="s">
        <v>31</v>
      </c>
      <c r="P5" s="1343"/>
      <c r="Q5" s="1344"/>
      <c r="R5" s="1343"/>
      <c r="S5" s="8"/>
      <c r="T5" s="8"/>
    </row>
    <row r="6" spans="1:20" ht="15.75" customHeight="1" thickBot="1" x14ac:dyDescent="0.25">
      <c r="A6" s="586">
        <v>1</v>
      </c>
      <c r="B6" s="587">
        <v>2</v>
      </c>
      <c r="C6" s="588">
        <v>3</v>
      </c>
      <c r="D6" s="587">
        <v>4</v>
      </c>
      <c r="E6" s="1377">
        <v>5</v>
      </c>
      <c r="F6" s="1379"/>
      <c r="G6" s="1377">
        <v>6</v>
      </c>
      <c r="H6" s="1379"/>
      <c r="I6" s="588">
        <v>7</v>
      </c>
      <c r="J6" s="588">
        <v>8</v>
      </c>
      <c r="K6" s="588">
        <v>9</v>
      </c>
      <c r="L6" s="591">
        <v>10</v>
      </c>
      <c r="M6" s="1377">
        <v>11</v>
      </c>
      <c r="N6" s="1378"/>
      <c r="O6" s="1379"/>
      <c r="P6" s="593" t="s">
        <v>144</v>
      </c>
      <c r="Q6" s="591">
        <v>13</v>
      </c>
      <c r="R6" s="587">
        <v>14</v>
      </c>
      <c r="S6" s="8"/>
      <c r="T6" s="8"/>
    </row>
    <row r="7" spans="1:20" ht="15" customHeight="1" x14ac:dyDescent="0.2">
      <c r="A7" s="1361" t="s">
        <v>154</v>
      </c>
      <c r="B7" s="1424" t="s">
        <v>56</v>
      </c>
      <c r="C7" s="1366">
        <v>30000</v>
      </c>
      <c r="D7" s="475" t="s">
        <v>128</v>
      </c>
      <c r="E7" s="96">
        <v>1526</v>
      </c>
      <c r="F7" s="287">
        <v>74</v>
      </c>
      <c r="G7" s="1367">
        <v>2014</v>
      </c>
      <c r="H7" s="1368">
        <v>25685</v>
      </c>
      <c r="I7" s="582">
        <f>H7*F7/100</f>
        <v>19006.900000000001</v>
      </c>
      <c r="J7" s="91">
        <v>0</v>
      </c>
      <c r="K7" s="188">
        <v>25685</v>
      </c>
      <c r="L7" s="156">
        <v>0</v>
      </c>
      <c r="M7" s="583"/>
      <c r="N7" s="584"/>
      <c r="O7" s="585"/>
      <c r="P7" s="303">
        <f t="shared" ref="P7:P12" si="0">I7-J7-K7</f>
        <v>-6678.0999999999985</v>
      </c>
      <c r="Q7" s="112"/>
      <c r="R7" s="13"/>
      <c r="S7" s="8"/>
      <c r="T7" s="8"/>
    </row>
    <row r="8" spans="1:20" ht="15" customHeight="1" x14ac:dyDescent="0.2">
      <c r="A8" s="1362"/>
      <c r="B8" s="1365"/>
      <c r="C8" s="1366"/>
      <c r="D8" s="20" t="s">
        <v>8</v>
      </c>
      <c r="E8" s="54">
        <v>387</v>
      </c>
      <c r="F8" s="55">
        <v>19</v>
      </c>
      <c r="G8" s="1367"/>
      <c r="H8" s="1368"/>
      <c r="I8" s="84">
        <f>H7*F8/100</f>
        <v>4880.1499999999996</v>
      </c>
      <c r="J8" s="85">
        <v>0</v>
      </c>
      <c r="K8" s="85">
        <v>0</v>
      </c>
      <c r="L8" s="165">
        <v>0</v>
      </c>
      <c r="M8" s="23"/>
      <c r="N8" s="24"/>
      <c r="O8" s="25"/>
      <c r="P8" s="172">
        <f t="shared" si="0"/>
        <v>4880.1499999999996</v>
      </c>
      <c r="Q8" s="112"/>
      <c r="R8" s="30"/>
      <c r="S8" s="8"/>
      <c r="T8" s="8"/>
    </row>
    <row r="9" spans="1:20" ht="15" customHeight="1" thickBot="1" x14ac:dyDescent="0.25">
      <c r="A9" s="1362"/>
      <c r="B9" s="1365"/>
      <c r="C9" s="1370"/>
      <c r="D9" s="569" t="s">
        <v>60</v>
      </c>
      <c r="E9" s="546">
        <v>148</v>
      </c>
      <c r="F9" s="547">
        <v>7</v>
      </c>
      <c r="G9" s="1372"/>
      <c r="H9" s="1374"/>
      <c r="I9" s="579">
        <f>H7*F9/100</f>
        <v>1797.95</v>
      </c>
      <c r="J9" s="491">
        <v>0</v>
      </c>
      <c r="K9" s="491">
        <v>0</v>
      </c>
      <c r="L9" s="570">
        <v>0</v>
      </c>
      <c r="M9" s="571"/>
      <c r="N9" s="572"/>
      <c r="O9" s="573"/>
      <c r="P9" s="496">
        <f t="shared" si="0"/>
        <v>1797.95</v>
      </c>
      <c r="Q9" s="512"/>
      <c r="R9" s="378"/>
      <c r="S9" s="8"/>
      <c r="T9" s="8"/>
    </row>
    <row r="10" spans="1:20" ht="26.25" customHeight="1" x14ac:dyDescent="0.2">
      <c r="A10" s="1362"/>
      <c r="B10" s="1365" t="s">
        <v>357</v>
      </c>
      <c r="C10" s="1369">
        <v>30000</v>
      </c>
      <c r="D10" s="477" t="s">
        <v>128</v>
      </c>
      <c r="E10" s="478">
        <v>1526</v>
      </c>
      <c r="F10" s="479">
        <v>74</v>
      </c>
      <c r="G10" s="1371">
        <v>2015</v>
      </c>
      <c r="H10" s="1373">
        <v>30000</v>
      </c>
      <c r="I10" s="502">
        <f>H10*F10/100</f>
        <v>22200</v>
      </c>
      <c r="J10" s="503">
        <v>0</v>
      </c>
      <c r="K10" s="504">
        <v>30000</v>
      </c>
      <c r="L10" s="498">
        <v>0</v>
      </c>
      <c r="M10" s="539" t="s">
        <v>163</v>
      </c>
      <c r="N10" s="576" t="s">
        <v>205</v>
      </c>
      <c r="O10" s="524">
        <v>75000</v>
      </c>
      <c r="P10" s="485">
        <f t="shared" si="0"/>
        <v>-7800</v>
      </c>
      <c r="Q10" s="507"/>
      <c r="R10" s="486"/>
      <c r="S10" s="8"/>
      <c r="T10" s="8"/>
    </row>
    <row r="11" spans="1:20" ht="15.95" customHeight="1" x14ac:dyDescent="0.2">
      <c r="A11" s="1362"/>
      <c r="B11" s="1365"/>
      <c r="C11" s="1366"/>
      <c r="D11" s="20" t="s">
        <v>8</v>
      </c>
      <c r="E11" s="54">
        <v>387</v>
      </c>
      <c r="F11" s="55">
        <v>19</v>
      </c>
      <c r="G11" s="1367"/>
      <c r="H11" s="1368"/>
      <c r="I11" s="84">
        <f>H10*F11/100</f>
        <v>5700</v>
      </c>
      <c r="J11" s="85">
        <v>0</v>
      </c>
      <c r="K11" s="85">
        <v>0</v>
      </c>
      <c r="L11" s="165">
        <v>0</v>
      </c>
      <c r="M11" s="23"/>
      <c r="N11" s="24"/>
      <c r="O11" s="25"/>
      <c r="P11" s="172">
        <f t="shared" si="0"/>
        <v>5700</v>
      </c>
      <c r="Q11" s="26"/>
      <c r="R11" s="30"/>
      <c r="S11" s="8"/>
      <c r="T11" s="8"/>
    </row>
    <row r="12" spans="1:20" ht="15.95" customHeight="1" thickBot="1" x14ac:dyDescent="0.25">
      <c r="A12" s="1362"/>
      <c r="B12" s="4"/>
      <c r="C12" s="1370"/>
      <c r="D12" s="569" t="s">
        <v>60</v>
      </c>
      <c r="E12" s="546">
        <v>148</v>
      </c>
      <c r="F12" s="547">
        <v>7</v>
      </c>
      <c r="G12" s="1372"/>
      <c r="H12" s="1374"/>
      <c r="I12" s="490">
        <f>H10*F12/100</f>
        <v>2100</v>
      </c>
      <c r="J12" s="491">
        <v>0</v>
      </c>
      <c r="K12" s="491">
        <v>0</v>
      </c>
      <c r="L12" s="570">
        <v>0</v>
      </c>
      <c r="M12" s="571"/>
      <c r="N12" s="572"/>
      <c r="O12" s="573"/>
      <c r="P12" s="496">
        <f t="shared" si="0"/>
        <v>2100</v>
      </c>
      <c r="Q12" s="551"/>
      <c r="R12" s="378"/>
      <c r="S12" s="8"/>
      <c r="T12" s="8"/>
    </row>
    <row r="13" spans="1:20" ht="39.75" customHeight="1" x14ac:dyDescent="0.2">
      <c r="A13" s="1362"/>
      <c r="B13" s="4"/>
      <c r="C13" s="1369">
        <v>30000</v>
      </c>
      <c r="D13" s="477" t="s">
        <v>128</v>
      </c>
      <c r="E13" s="478">
        <v>1526</v>
      </c>
      <c r="F13" s="479">
        <v>74</v>
      </c>
      <c r="G13" s="1371">
        <v>2016</v>
      </c>
      <c r="H13" s="1373">
        <v>30000</v>
      </c>
      <c r="I13" s="502">
        <f>H13*F13/100</f>
        <v>22200</v>
      </c>
      <c r="J13" s="503">
        <v>0</v>
      </c>
      <c r="K13" s="504">
        <v>30000</v>
      </c>
      <c r="L13" s="498">
        <v>0</v>
      </c>
      <c r="M13" s="539" t="s">
        <v>264</v>
      </c>
      <c r="N13" s="576" t="s">
        <v>235</v>
      </c>
      <c r="O13" s="524">
        <v>75000</v>
      </c>
      <c r="P13" s="485">
        <f t="shared" ref="P13:P24" si="1">I13-J13-K13</f>
        <v>-7800</v>
      </c>
      <c r="Q13" s="577"/>
      <c r="R13" s="557"/>
      <c r="S13" s="8"/>
      <c r="T13" s="8"/>
    </row>
    <row r="14" spans="1:20" ht="12.95" customHeight="1" x14ac:dyDescent="0.2">
      <c r="A14" s="1362"/>
      <c r="B14" s="4"/>
      <c r="C14" s="1366"/>
      <c r="D14" s="20" t="s">
        <v>8</v>
      </c>
      <c r="E14" s="54">
        <v>387</v>
      </c>
      <c r="F14" s="55">
        <v>19</v>
      </c>
      <c r="G14" s="1367"/>
      <c r="H14" s="1368"/>
      <c r="I14" s="84">
        <f>H13*F14/100</f>
        <v>5700</v>
      </c>
      <c r="J14" s="85">
        <v>0</v>
      </c>
      <c r="K14" s="85">
        <v>0</v>
      </c>
      <c r="L14" s="165">
        <v>0</v>
      </c>
      <c r="M14" s="23"/>
      <c r="N14" s="24"/>
      <c r="O14" s="25"/>
      <c r="P14" s="172">
        <f t="shared" si="1"/>
        <v>5700</v>
      </c>
      <c r="Q14" s="305"/>
      <c r="R14" s="30"/>
      <c r="S14" s="8"/>
      <c r="T14" s="8"/>
    </row>
    <row r="15" spans="1:20" ht="12.95" customHeight="1" thickBot="1" x14ac:dyDescent="0.25">
      <c r="A15" s="1362"/>
      <c r="B15" s="4"/>
      <c r="C15" s="1370"/>
      <c r="D15" s="569" t="s">
        <v>60</v>
      </c>
      <c r="E15" s="546">
        <v>148</v>
      </c>
      <c r="F15" s="547">
        <v>7</v>
      </c>
      <c r="G15" s="1372"/>
      <c r="H15" s="1374"/>
      <c r="I15" s="490">
        <f>H13*F15/100</f>
        <v>2100</v>
      </c>
      <c r="J15" s="491">
        <v>0</v>
      </c>
      <c r="K15" s="491">
        <v>0</v>
      </c>
      <c r="L15" s="570">
        <v>0</v>
      </c>
      <c r="M15" s="571"/>
      <c r="N15" s="572"/>
      <c r="O15" s="573"/>
      <c r="P15" s="496">
        <f t="shared" si="1"/>
        <v>2100</v>
      </c>
      <c r="Q15" s="497"/>
      <c r="R15" s="378"/>
      <c r="S15" s="8"/>
      <c r="T15" s="8"/>
    </row>
    <row r="16" spans="1:20" ht="40.5" customHeight="1" x14ac:dyDescent="0.2">
      <c r="A16" s="1362"/>
      <c r="B16" s="4"/>
      <c r="C16" s="1369">
        <v>30000</v>
      </c>
      <c r="D16" s="477" t="s">
        <v>128</v>
      </c>
      <c r="E16" s="478">
        <v>1526</v>
      </c>
      <c r="F16" s="479">
        <v>74</v>
      </c>
      <c r="G16" s="1371">
        <v>2017</v>
      </c>
      <c r="H16" s="1373">
        <v>30000</v>
      </c>
      <c r="I16" s="502">
        <f>H16*F16/100</f>
        <v>22200</v>
      </c>
      <c r="J16" s="503">
        <v>0</v>
      </c>
      <c r="K16" s="504">
        <v>30000</v>
      </c>
      <c r="L16" s="483">
        <v>15031</v>
      </c>
      <c r="M16" s="539" t="s">
        <v>264</v>
      </c>
      <c r="N16" s="576" t="s">
        <v>419</v>
      </c>
      <c r="O16" s="524">
        <v>75000</v>
      </c>
      <c r="P16" s="485">
        <f t="shared" ref="P16:P21" si="2">I16-J16-K16</f>
        <v>-7800</v>
      </c>
      <c r="Q16" s="574"/>
      <c r="R16" s="486"/>
      <c r="S16" s="8"/>
      <c r="T16" s="8"/>
    </row>
    <row r="17" spans="1:20" ht="12.95" customHeight="1" x14ac:dyDescent="0.2">
      <c r="A17" s="1362"/>
      <c r="B17" s="4"/>
      <c r="C17" s="1366"/>
      <c r="D17" s="20" t="s">
        <v>8</v>
      </c>
      <c r="E17" s="54">
        <v>387</v>
      </c>
      <c r="F17" s="55">
        <v>19</v>
      </c>
      <c r="G17" s="1367"/>
      <c r="H17" s="1368"/>
      <c r="I17" s="84">
        <f>H16*F17/100</f>
        <v>5700</v>
      </c>
      <c r="J17" s="85">
        <v>0</v>
      </c>
      <c r="K17" s="85">
        <v>0</v>
      </c>
      <c r="L17" s="165">
        <v>0</v>
      </c>
      <c r="M17" s="23"/>
      <c r="N17" s="24"/>
      <c r="O17" s="25"/>
      <c r="P17" s="172">
        <f t="shared" si="2"/>
        <v>5700</v>
      </c>
      <c r="Q17" s="26"/>
      <c r="R17" s="30"/>
      <c r="S17" s="8"/>
      <c r="T17" s="8"/>
    </row>
    <row r="18" spans="1:20" ht="12.95" customHeight="1" thickBot="1" x14ac:dyDescent="0.25">
      <c r="A18" s="1362"/>
      <c r="B18" s="4"/>
      <c r="C18" s="1370"/>
      <c r="D18" s="569" t="s">
        <v>60</v>
      </c>
      <c r="E18" s="546">
        <v>148</v>
      </c>
      <c r="F18" s="547">
        <v>7</v>
      </c>
      <c r="G18" s="1372"/>
      <c r="H18" s="1374"/>
      <c r="I18" s="490">
        <f>H16*F18/100</f>
        <v>2100</v>
      </c>
      <c r="J18" s="491">
        <v>0</v>
      </c>
      <c r="K18" s="491">
        <v>0</v>
      </c>
      <c r="L18" s="570">
        <v>0</v>
      </c>
      <c r="M18" s="571"/>
      <c r="N18" s="572"/>
      <c r="O18" s="573"/>
      <c r="P18" s="496">
        <f t="shared" si="2"/>
        <v>2100</v>
      </c>
      <c r="Q18" s="501"/>
      <c r="R18" s="50"/>
      <c r="S18" s="8"/>
      <c r="T18" s="8"/>
    </row>
    <row r="19" spans="1:20" ht="27" customHeight="1" x14ac:dyDescent="0.2">
      <c r="A19" s="1362"/>
      <c r="B19" s="4"/>
      <c r="C19" s="1369">
        <v>30000</v>
      </c>
      <c r="D19" s="477" t="s">
        <v>128</v>
      </c>
      <c r="E19" s="478">
        <v>1526</v>
      </c>
      <c r="F19" s="479">
        <v>74</v>
      </c>
      <c r="G19" s="1371">
        <v>2018</v>
      </c>
      <c r="H19" s="1373">
        <v>30000</v>
      </c>
      <c r="I19" s="502">
        <f>H19*F19/100</f>
        <v>22200</v>
      </c>
      <c r="J19" s="503">
        <v>0</v>
      </c>
      <c r="K19" s="504">
        <v>30000</v>
      </c>
      <c r="L19" s="483">
        <v>6337</v>
      </c>
      <c r="M19" s="539" t="s">
        <v>353</v>
      </c>
      <c r="N19" s="576" t="s">
        <v>418</v>
      </c>
      <c r="O19" s="524">
        <v>75000</v>
      </c>
      <c r="P19" s="485">
        <f t="shared" si="2"/>
        <v>-7800</v>
      </c>
      <c r="Q19" s="574"/>
      <c r="R19" s="486"/>
      <c r="S19" s="8"/>
      <c r="T19" s="8"/>
    </row>
    <row r="20" spans="1:20" ht="12.95" customHeight="1" x14ac:dyDescent="0.2">
      <c r="A20" s="1362"/>
      <c r="B20" s="4"/>
      <c r="C20" s="1366"/>
      <c r="D20" s="20" t="s">
        <v>8</v>
      </c>
      <c r="E20" s="54">
        <v>387</v>
      </c>
      <c r="F20" s="55">
        <v>19</v>
      </c>
      <c r="G20" s="1367"/>
      <c r="H20" s="1368"/>
      <c r="I20" s="84">
        <f>H19*F20/100</f>
        <v>5700</v>
      </c>
      <c r="J20" s="85"/>
      <c r="K20" s="85"/>
      <c r="L20" s="165">
        <v>0</v>
      </c>
      <c r="M20" s="23"/>
      <c r="N20" s="24"/>
      <c r="O20" s="25"/>
      <c r="P20" s="172">
        <f t="shared" si="2"/>
        <v>5700</v>
      </c>
      <c r="Q20" s="26"/>
      <c r="R20" s="30"/>
      <c r="S20" s="8"/>
      <c r="T20" s="8"/>
    </row>
    <row r="21" spans="1:20" ht="12.95" customHeight="1" thickBot="1" x14ac:dyDescent="0.25">
      <c r="A21" s="1362"/>
      <c r="B21" s="4"/>
      <c r="C21" s="1370"/>
      <c r="D21" s="569" t="s">
        <v>60</v>
      </c>
      <c r="E21" s="546">
        <v>148</v>
      </c>
      <c r="F21" s="547">
        <v>7</v>
      </c>
      <c r="G21" s="1372"/>
      <c r="H21" s="1374"/>
      <c r="I21" s="490">
        <f>H19*F21/100</f>
        <v>2100</v>
      </c>
      <c r="J21" s="491">
        <v>0</v>
      </c>
      <c r="K21" s="491">
        <v>0</v>
      </c>
      <c r="L21" s="570">
        <v>0</v>
      </c>
      <c r="M21" s="571"/>
      <c r="N21" s="572"/>
      <c r="O21" s="573"/>
      <c r="P21" s="496">
        <f t="shared" si="2"/>
        <v>2100</v>
      </c>
      <c r="Q21" s="501"/>
      <c r="R21" s="50"/>
      <c r="S21" s="8"/>
      <c r="T21" s="8"/>
    </row>
    <row r="22" spans="1:20" ht="28.5" customHeight="1" x14ac:dyDescent="0.2">
      <c r="A22" s="1362"/>
      <c r="B22" s="4"/>
      <c r="C22" s="1369">
        <v>30000</v>
      </c>
      <c r="D22" s="477" t="s">
        <v>128</v>
      </c>
      <c r="E22" s="478">
        <v>1526</v>
      </c>
      <c r="F22" s="479">
        <v>74</v>
      </c>
      <c r="G22" s="1371">
        <v>2019</v>
      </c>
      <c r="H22" s="1373">
        <v>30001</v>
      </c>
      <c r="I22" s="502">
        <f>H22*F22/100</f>
        <v>22200.74</v>
      </c>
      <c r="J22" s="503">
        <v>0</v>
      </c>
      <c r="K22" s="504">
        <v>34315</v>
      </c>
      <c r="L22" s="323">
        <v>4934</v>
      </c>
      <c r="M22" s="539" t="s">
        <v>353</v>
      </c>
      <c r="N22" s="576" t="s">
        <v>219</v>
      </c>
      <c r="O22" s="524">
        <v>75000</v>
      </c>
      <c r="P22" s="485">
        <f t="shared" si="1"/>
        <v>-12114.259999999998</v>
      </c>
      <c r="Q22" s="574"/>
      <c r="R22" s="486"/>
      <c r="S22" s="8"/>
      <c r="T22" s="8"/>
    </row>
    <row r="23" spans="1:20" ht="15" customHeight="1" x14ac:dyDescent="0.2">
      <c r="A23" s="1362"/>
      <c r="B23" s="4"/>
      <c r="C23" s="1366"/>
      <c r="D23" s="20" t="s">
        <v>8</v>
      </c>
      <c r="E23" s="54">
        <v>387</v>
      </c>
      <c r="F23" s="55">
        <v>19</v>
      </c>
      <c r="G23" s="1367"/>
      <c r="H23" s="1368"/>
      <c r="I23" s="84">
        <f>H22*F23/100</f>
        <v>5700.19</v>
      </c>
      <c r="J23" s="85">
        <v>0</v>
      </c>
      <c r="K23" s="85">
        <v>0</v>
      </c>
      <c r="L23" s="165">
        <v>0</v>
      </c>
      <c r="M23" s="23"/>
      <c r="N23" s="24"/>
      <c r="O23" s="25"/>
      <c r="P23" s="172">
        <f t="shared" si="1"/>
        <v>5700.19</v>
      </c>
      <c r="Q23" s="26"/>
      <c r="R23" s="30"/>
      <c r="S23" s="8"/>
      <c r="T23" s="8"/>
    </row>
    <row r="24" spans="1:20" ht="15" customHeight="1" thickBot="1" x14ac:dyDescent="0.25">
      <c r="A24" s="1363"/>
      <c r="B24" s="4"/>
      <c r="C24" s="1370"/>
      <c r="D24" s="569" t="s">
        <v>60</v>
      </c>
      <c r="E24" s="546">
        <v>148</v>
      </c>
      <c r="F24" s="547">
        <v>7</v>
      </c>
      <c r="G24" s="1372"/>
      <c r="H24" s="1374"/>
      <c r="I24" s="490">
        <f>H22*F24/100</f>
        <v>2100.0700000000002</v>
      </c>
      <c r="J24" s="491">
        <v>0</v>
      </c>
      <c r="K24" s="491">
        <v>0</v>
      </c>
      <c r="L24" s="570">
        <v>0</v>
      </c>
      <c r="M24" s="571"/>
      <c r="N24" s="572"/>
      <c r="O24" s="573"/>
      <c r="P24" s="496">
        <f t="shared" si="1"/>
        <v>2100.0700000000002</v>
      </c>
      <c r="Q24" s="501"/>
      <c r="R24" s="50"/>
      <c r="S24" s="8"/>
      <c r="T24" s="8"/>
    </row>
    <row r="25" spans="1:20" ht="20.25" customHeight="1" thickBot="1" x14ac:dyDescent="0.25">
      <c r="A25" s="361"/>
      <c r="B25" s="362"/>
      <c r="C25" s="34"/>
      <c r="D25" s="35"/>
      <c r="E25" s="36"/>
      <c r="F25" s="37"/>
      <c r="G25" s="66" t="s">
        <v>0</v>
      </c>
      <c r="H25" s="38">
        <f>SUM(H7:H24)</f>
        <v>175686</v>
      </c>
      <c r="I25" s="61">
        <f>SUM(I7:I24)</f>
        <v>175686</v>
      </c>
      <c r="J25" s="62">
        <f>SUM(J7:J12)</f>
        <v>0</v>
      </c>
      <c r="K25" s="62">
        <f>SUM(K7:K24)</f>
        <v>180000</v>
      </c>
      <c r="L25" s="133">
        <f>SUM(L7:L24)</f>
        <v>26302</v>
      </c>
      <c r="M25" s="63"/>
      <c r="N25" s="64"/>
      <c r="O25" s="65"/>
      <c r="P25" s="594">
        <f>SUM(P7:P24)</f>
        <v>-4313.9999999999982</v>
      </c>
      <c r="Q25" s="42"/>
      <c r="R25" s="50"/>
      <c r="S25" s="8"/>
      <c r="T25" s="8"/>
    </row>
    <row r="26" spans="1:20" ht="5.25" customHeight="1" x14ac:dyDescent="0.2">
      <c r="A26" s="31"/>
      <c r="B26" s="31"/>
      <c r="C26" s="31"/>
      <c r="D26" s="31"/>
      <c r="E26" s="31"/>
      <c r="F26" s="31"/>
      <c r="G26" s="31"/>
      <c r="H26" s="32"/>
      <c r="I26" s="31"/>
      <c r="J26" s="31"/>
      <c r="K26" s="31"/>
      <c r="L26" s="31"/>
      <c r="M26" s="31"/>
      <c r="N26" s="31"/>
      <c r="O26" s="31"/>
      <c r="P26" s="31"/>
      <c r="Q26" s="31"/>
      <c r="R26" s="31"/>
      <c r="S26" s="8"/>
      <c r="T26" s="8"/>
    </row>
    <row r="27" spans="1:20" ht="50.25" customHeight="1" x14ac:dyDescent="0.25">
      <c r="A27" s="6"/>
      <c r="B27" s="6"/>
      <c r="C27" s="6"/>
      <c r="D27" s="1119" t="s">
        <v>44</v>
      </c>
      <c r="E27" s="1364" t="s">
        <v>45</v>
      </c>
      <c r="F27" s="1364"/>
      <c r="G27" s="1091" t="s">
        <v>206</v>
      </c>
      <c r="H27" s="1041" t="s">
        <v>207</v>
      </c>
      <c r="I27" s="73" t="s">
        <v>280</v>
      </c>
      <c r="J27" s="1042" t="s">
        <v>209</v>
      </c>
      <c r="K27" s="1091" t="s">
        <v>282</v>
      </c>
      <c r="L27" s="150"/>
      <c r="M27" s="6"/>
      <c r="N27" s="6"/>
      <c r="O27" s="6"/>
      <c r="P27" s="141"/>
      <c r="Q27" s="8"/>
      <c r="R27" s="8"/>
      <c r="S27" s="8"/>
      <c r="T27" s="8"/>
    </row>
    <row r="28" spans="1:20" ht="16.5" customHeight="1" x14ac:dyDescent="0.25">
      <c r="A28" s="8"/>
      <c r="B28" s="8"/>
      <c r="C28" s="8"/>
      <c r="D28" s="92"/>
      <c r="E28" s="146" t="s">
        <v>150</v>
      </c>
      <c r="F28" s="146" t="s">
        <v>24</v>
      </c>
      <c r="G28" s="73" t="s">
        <v>140</v>
      </c>
      <c r="H28" s="73" t="s">
        <v>141</v>
      </c>
      <c r="I28" s="81" t="s">
        <v>142</v>
      </c>
      <c r="J28" s="81" t="s">
        <v>143</v>
      </c>
      <c r="K28" s="82" t="s">
        <v>151</v>
      </c>
      <c r="L28" s="151"/>
      <c r="M28" s="8"/>
      <c r="N28" s="8"/>
      <c r="O28" s="8"/>
      <c r="P28" s="137"/>
      <c r="Q28" s="8"/>
      <c r="R28" s="8"/>
      <c r="S28" s="8"/>
      <c r="T28" s="8"/>
    </row>
    <row r="29" spans="1:20" x14ac:dyDescent="0.2">
      <c r="D29" s="75" t="s">
        <v>128</v>
      </c>
      <c r="E29" s="83">
        <v>1526</v>
      </c>
      <c r="F29" s="83">
        <v>74</v>
      </c>
      <c r="G29" s="201">
        <f>I10+I7+I13+I22+I16+I19</f>
        <v>130007.64</v>
      </c>
      <c r="H29" s="139">
        <f>J25</f>
        <v>0</v>
      </c>
      <c r="I29" s="201">
        <f>K25</f>
        <v>180000</v>
      </c>
      <c r="J29" s="201">
        <f>L25</f>
        <v>26302</v>
      </c>
      <c r="K29" s="201">
        <f>G29-H29-I29</f>
        <v>-49992.36</v>
      </c>
      <c r="L29" s="149"/>
      <c r="P29" s="137"/>
    </row>
    <row r="30" spans="1:20" x14ac:dyDescent="0.2">
      <c r="D30" s="75" t="s">
        <v>8</v>
      </c>
      <c r="E30" s="83">
        <v>387</v>
      </c>
      <c r="F30" s="83">
        <v>19</v>
      </c>
      <c r="G30" s="201">
        <f>I11+I8+I14+I23+I17+I20</f>
        <v>33380.339999999997</v>
      </c>
      <c r="H30" s="139">
        <f>J26</f>
        <v>0</v>
      </c>
      <c r="I30" s="139">
        <v>0</v>
      </c>
      <c r="J30" s="77">
        <v>0</v>
      </c>
      <c r="K30" s="201">
        <f>G30-H30-I30</f>
        <v>33380.339999999997</v>
      </c>
      <c r="L30" s="149"/>
      <c r="P30" s="137"/>
    </row>
    <row r="31" spans="1:20" x14ac:dyDescent="0.2">
      <c r="D31" s="76" t="s">
        <v>60</v>
      </c>
      <c r="E31" s="83">
        <v>148</v>
      </c>
      <c r="F31" s="83">
        <v>7</v>
      </c>
      <c r="G31" s="201">
        <f>I12+I9+I15+I24+I18+I21</f>
        <v>12298.02</v>
      </c>
      <c r="H31" s="139">
        <v>0</v>
      </c>
      <c r="I31" s="139">
        <v>0</v>
      </c>
      <c r="J31" s="77">
        <v>0</v>
      </c>
      <c r="K31" s="201">
        <f>G31-H31-I31</f>
        <v>12298.02</v>
      </c>
    </row>
    <row r="32" spans="1:20" x14ac:dyDescent="0.2">
      <c r="K32" s="212"/>
    </row>
  </sheetData>
  <mergeCells count="42">
    <mergeCell ref="A1:R1"/>
    <mergeCell ref="A2:R2"/>
    <mergeCell ref="A3:R3"/>
    <mergeCell ref="A4:A5"/>
    <mergeCell ref="B4:B5"/>
    <mergeCell ref="C4:C5"/>
    <mergeCell ref="D4:D5"/>
    <mergeCell ref="E4:F4"/>
    <mergeCell ref="G4:H4"/>
    <mergeCell ref="I4:I5"/>
    <mergeCell ref="J4:J5"/>
    <mergeCell ref="K4:K5"/>
    <mergeCell ref="M4:O4"/>
    <mergeCell ref="R4:R5"/>
    <mergeCell ref="L4:L5"/>
    <mergeCell ref="Q4:Q5"/>
    <mergeCell ref="E6:F6"/>
    <mergeCell ref="G6:H6"/>
    <mergeCell ref="E27:F27"/>
    <mergeCell ref="P4:P5"/>
    <mergeCell ref="C22:C24"/>
    <mergeCell ref="G22:G24"/>
    <mergeCell ref="H22:H24"/>
    <mergeCell ref="C16:C18"/>
    <mergeCell ref="G16:G18"/>
    <mergeCell ref="H16:H18"/>
    <mergeCell ref="C19:C21"/>
    <mergeCell ref="H10:H12"/>
    <mergeCell ref="C10:C12"/>
    <mergeCell ref="M6:O6"/>
    <mergeCell ref="G7:G9"/>
    <mergeCell ref="H7:H9"/>
    <mergeCell ref="C13:C15"/>
    <mergeCell ref="G13:G15"/>
    <mergeCell ref="H13:H15"/>
    <mergeCell ref="C7:C9"/>
    <mergeCell ref="A7:A24"/>
    <mergeCell ref="B10:B11"/>
    <mergeCell ref="B7:B9"/>
    <mergeCell ref="G19:G21"/>
    <mergeCell ref="H19:H21"/>
    <mergeCell ref="G10:G12"/>
  </mergeCells>
  <pageMargins left="0.45" right="0.1" top="0.55000000000000004" bottom="0.18" header="0.5" footer="0.25"/>
  <pageSetup paperSize="9" scale="84" fitToHeight="0" orientation="landscape" r:id="rId1"/>
  <headerFooter alignWithMargins="0"/>
  <ignoredErrors>
    <ignoredError sqref="K25:L2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44"/>
  <sheetViews>
    <sheetView tabSelected="1" topLeftCell="A25" zoomScaleNormal="100" workbookViewId="0">
      <selection activeCell="E42" sqref="E42"/>
    </sheetView>
  </sheetViews>
  <sheetFormatPr defaultRowHeight="12.75" x14ac:dyDescent="0.2"/>
  <cols>
    <col min="1" max="1" width="10.7109375" customWidth="1"/>
    <col min="2" max="2" width="10.5703125" customWidth="1"/>
    <col min="3" max="3" width="8.85546875" customWidth="1"/>
    <col min="4" max="4" width="7.7109375" customWidth="1"/>
    <col min="5" max="5" width="6.7109375" customWidth="1"/>
    <col min="6" max="6" width="5.28515625" customWidth="1"/>
    <col min="7" max="7" width="6.5703125" customWidth="1"/>
    <col min="8" max="8" width="7.5703125" style="15" customWidth="1"/>
    <col min="9" max="9" width="9.140625" customWidth="1"/>
    <col min="10" max="10" width="7.28515625" customWidth="1"/>
    <col min="11" max="11" width="9.85546875" customWidth="1"/>
    <col min="12" max="12" width="9.42578125" customWidth="1"/>
    <col min="13" max="13" width="38.85546875" customWidth="1"/>
    <col min="14" max="14" width="25.28515625" customWidth="1"/>
    <col min="15" max="15" width="6.7109375" customWidth="1"/>
    <col min="16" max="16" width="10.140625" customWidth="1"/>
    <col min="17" max="17" width="11.28515625" customWidth="1"/>
    <col min="18" max="18" width="9" customWidth="1"/>
  </cols>
  <sheetData>
    <row r="1" spans="1:20" ht="23.2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21"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7.25" customHeight="1" thickBot="1" x14ac:dyDescent="0.25">
      <c r="A3" s="1407" t="s">
        <v>447</v>
      </c>
      <c r="B3" s="1408"/>
      <c r="C3" s="1408"/>
      <c r="D3" s="1408"/>
      <c r="E3" s="1408"/>
      <c r="F3" s="1408"/>
      <c r="G3" s="1408"/>
      <c r="H3" s="1408"/>
      <c r="I3" s="1408"/>
      <c r="J3" s="1408"/>
      <c r="K3" s="1408"/>
      <c r="L3" s="1408"/>
      <c r="M3" s="1408"/>
      <c r="N3" s="1408"/>
      <c r="O3" s="1408"/>
      <c r="P3" s="1408"/>
      <c r="Q3" s="1408"/>
      <c r="R3" s="1409"/>
      <c r="S3" s="8"/>
      <c r="T3" s="8"/>
    </row>
    <row r="4" spans="1:20" ht="37.5" customHeight="1" x14ac:dyDescent="0.2">
      <c r="A4" s="1410" t="s">
        <v>53</v>
      </c>
      <c r="B4" s="1405" t="s">
        <v>3</v>
      </c>
      <c r="C4" s="1405" t="s">
        <v>217</v>
      </c>
      <c r="D4" s="1405" t="s">
        <v>29</v>
      </c>
      <c r="E4" s="1414" t="s">
        <v>4</v>
      </c>
      <c r="F4" s="1415"/>
      <c r="G4" s="1414" t="s">
        <v>186</v>
      </c>
      <c r="H4" s="1415"/>
      <c r="I4" s="1405" t="s">
        <v>206</v>
      </c>
      <c r="J4" s="1413" t="s">
        <v>207</v>
      </c>
      <c r="K4" s="1405" t="s">
        <v>208</v>
      </c>
      <c r="L4" s="1405" t="s">
        <v>209</v>
      </c>
      <c r="M4" s="1426" t="s">
        <v>26</v>
      </c>
      <c r="N4" s="1427"/>
      <c r="O4" s="1428"/>
      <c r="P4" s="1405" t="s">
        <v>210</v>
      </c>
      <c r="Q4" s="1413" t="s">
        <v>6</v>
      </c>
      <c r="R4" s="1405" t="s">
        <v>30</v>
      </c>
      <c r="S4" s="8"/>
      <c r="T4" s="8"/>
    </row>
    <row r="5" spans="1:20" ht="26.25" customHeight="1" thickBot="1" x14ac:dyDescent="0.25">
      <c r="A5" s="1411"/>
      <c r="B5" s="1406"/>
      <c r="C5" s="1406"/>
      <c r="D5" s="1406"/>
      <c r="E5" s="1182" t="s">
        <v>212</v>
      </c>
      <c r="F5" s="1246" t="s">
        <v>24</v>
      </c>
      <c r="G5" s="1177" t="s">
        <v>1</v>
      </c>
      <c r="H5" s="1178" t="s">
        <v>2</v>
      </c>
      <c r="I5" s="1406"/>
      <c r="J5" s="1416"/>
      <c r="K5" s="1406"/>
      <c r="L5" s="1406"/>
      <c r="M5" s="1174" t="s">
        <v>27</v>
      </c>
      <c r="N5" s="1240" t="s">
        <v>28</v>
      </c>
      <c r="O5" s="1180" t="s">
        <v>31</v>
      </c>
      <c r="P5" s="1406"/>
      <c r="Q5" s="1416"/>
      <c r="R5" s="1406"/>
      <c r="S5" s="8"/>
      <c r="T5" s="8"/>
    </row>
    <row r="6" spans="1:20" ht="16.5" customHeight="1" thickBot="1" x14ac:dyDescent="0.25">
      <c r="A6" s="1135">
        <v>1</v>
      </c>
      <c r="B6" s="610">
        <v>2</v>
      </c>
      <c r="C6" s="1136">
        <v>3</v>
      </c>
      <c r="D6" s="610">
        <v>4</v>
      </c>
      <c r="E6" s="1355">
        <v>5</v>
      </c>
      <c r="F6" s="1357"/>
      <c r="G6" s="1355">
        <v>6</v>
      </c>
      <c r="H6" s="1357"/>
      <c r="I6" s="1136">
        <v>7</v>
      </c>
      <c r="J6" s="1136">
        <v>8</v>
      </c>
      <c r="K6" s="1136">
        <v>9</v>
      </c>
      <c r="L6" s="1137">
        <v>10</v>
      </c>
      <c r="M6" s="1355">
        <v>11</v>
      </c>
      <c r="N6" s="1356"/>
      <c r="O6" s="1357"/>
      <c r="P6" s="1241" t="s">
        <v>144</v>
      </c>
      <c r="Q6" s="1137">
        <v>13</v>
      </c>
      <c r="R6" s="610">
        <v>14</v>
      </c>
      <c r="S6" s="8"/>
      <c r="T6" s="8"/>
    </row>
    <row r="7" spans="1:20" ht="14.1" customHeight="1" x14ac:dyDescent="0.2">
      <c r="A7" s="1362" t="s">
        <v>472</v>
      </c>
      <c r="B7" s="1365" t="s">
        <v>22</v>
      </c>
      <c r="C7" s="1425">
        <v>30000</v>
      </c>
      <c r="D7" s="475" t="s">
        <v>14</v>
      </c>
      <c r="E7" s="96">
        <v>623</v>
      </c>
      <c r="F7" s="1124">
        <f>E7/703.23</f>
        <v>0.88591214823030873</v>
      </c>
      <c r="G7" s="1367">
        <v>2010</v>
      </c>
      <c r="H7" s="1368">
        <v>26096</v>
      </c>
      <c r="I7" s="582">
        <f>H7*F7*100/100</f>
        <v>23118.763420218136</v>
      </c>
      <c r="J7" s="91">
        <v>0</v>
      </c>
      <c r="K7" s="91">
        <v>0</v>
      </c>
      <c r="L7" s="156">
        <v>0</v>
      </c>
      <c r="M7" s="583"/>
      <c r="N7" s="584"/>
      <c r="O7" s="585"/>
      <c r="P7" s="303">
        <f>I7-J7-K7</f>
        <v>23118.763420218136</v>
      </c>
      <c r="Q7" s="248"/>
      <c r="R7" s="13"/>
      <c r="S7" s="8"/>
      <c r="T7" s="8"/>
    </row>
    <row r="8" spans="1:20" ht="14.1" customHeight="1" x14ac:dyDescent="0.2">
      <c r="A8" s="1362"/>
      <c r="B8" s="1365"/>
      <c r="C8" s="1425"/>
      <c r="D8" s="21" t="s">
        <v>15</v>
      </c>
      <c r="E8" s="54">
        <v>76</v>
      </c>
      <c r="F8" s="1122">
        <f t="shared" ref="F8:F36" si="0">E8/703.23</f>
        <v>0.10807275002488517</v>
      </c>
      <c r="G8" s="1367"/>
      <c r="H8" s="1368"/>
      <c r="I8" s="84">
        <f>H7*F8*100/100</f>
        <v>2820.2664846494035</v>
      </c>
      <c r="J8" s="85">
        <v>0</v>
      </c>
      <c r="K8" s="85">
        <v>0</v>
      </c>
      <c r="L8" s="165">
        <v>0</v>
      </c>
      <c r="M8" s="27"/>
      <c r="N8" s="28"/>
      <c r="O8" s="29"/>
      <c r="P8" s="172">
        <f t="shared" ref="P8:P24" si="1">I8-J8-K8</f>
        <v>2820.2664846494035</v>
      </c>
      <c r="Q8" s="249"/>
      <c r="R8" s="30"/>
      <c r="S8" s="8"/>
      <c r="T8" s="8"/>
    </row>
    <row r="9" spans="1:20" ht="14.1" customHeight="1" thickBot="1" x14ac:dyDescent="0.25">
      <c r="A9" s="1362"/>
      <c r="B9" s="58"/>
      <c r="C9" s="1425"/>
      <c r="D9" s="470" t="s">
        <v>16</v>
      </c>
      <c r="E9" s="546">
        <v>4.2300000000000004</v>
      </c>
      <c r="F9" s="1123">
        <f t="shared" si="0"/>
        <v>6.0151017448061093E-3</v>
      </c>
      <c r="G9" s="1367"/>
      <c r="H9" s="1374"/>
      <c r="I9" s="579">
        <f>H7*F9*100/100</f>
        <v>156.97009513246022</v>
      </c>
      <c r="J9" s="88">
        <v>0</v>
      </c>
      <c r="K9" s="88">
        <v>0</v>
      </c>
      <c r="L9" s="166">
        <v>0</v>
      </c>
      <c r="M9" s="370"/>
      <c r="N9" s="371"/>
      <c r="O9" s="372"/>
      <c r="P9" s="425">
        <f t="shared" si="1"/>
        <v>156.97009513246022</v>
      </c>
      <c r="Q9" s="250"/>
      <c r="R9" s="94"/>
      <c r="S9" s="8"/>
      <c r="T9" s="8"/>
    </row>
    <row r="10" spans="1:20" ht="14.1" customHeight="1" x14ac:dyDescent="0.2">
      <c r="A10" s="1362"/>
      <c r="B10" s="58"/>
      <c r="C10" s="1369">
        <v>30000</v>
      </c>
      <c r="D10" s="477" t="s">
        <v>14</v>
      </c>
      <c r="E10" s="96">
        <v>623</v>
      </c>
      <c r="F10" s="1124">
        <f>E10/703.23</f>
        <v>0.88591214823030873</v>
      </c>
      <c r="G10" s="1371">
        <v>2011</v>
      </c>
      <c r="H10" s="1373">
        <v>30000</v>
      </c>
      <c r="I10" s="582">
        <f>H10*F10*100/100</f>
        <v>26577.364446909261</v>
      </c>
      <c r="J10" s="481">
        <v>0</v>
      </c>
      <c r="K10" s="481">
        <v>0</v>
      </c>
      <c r="L10" s="515">
        <v>0</v>
      </c>
      <c r="M10" s="505"/>
      <c r="N10" s="506"/>
      <c r="O10" s="527"/>
      <c r="P10" s="485">
        <f t="shared" si="1"/>
        <v>26577.364446909261</v>
      </c>
      <c r="Q10" s="248"/>
      <c r="R10" s="486"/>
      <c r="S10" s="8"/>
      <c r="T10" s="8"/>
    </row>
    <row r="11" spans="1:20" ht="14.1" customHeight="1" x14ac:dyDescent="0.2">
      <c r="A11" s="1362"/>
      <c r="B11" s="1365" t="s">
        <v>413</v>
      </c>
      <c r="C11" s="1366"/>
      <c r="D11" s="21" t="s">
        <v>15</v>
      </c>
      <c r="E11" s="54">
        <v>76</v>
      </c>
      <c r="F11" s="1122">
        <f t="shared" si="0"/>
        <v>0.10807275002488517</v>
      </c>
      <c r="G11" s="1367"/>
      <c r="H11" s="1368"/>
      <c r="I11" s="84">
        <f>H10*F11*100/100</f>
        <v>3242.182500746555</v>
      </c>
      <c r="J11" s="85">
        <v>0</v>
      </c>
      <c r="K11" s="85">
        <v>0</v>
      </c>
      <c r="L11" s="165">
        <v>0</v>
      </c>
      <c r="M11" s="27"/>
      <c r="N11" s="28"/>
      <c r="O11" s="29"/>
      <c r="P11" s="172">
        <f t="shared" si="1"/>
        <v>3242.182500746555</v>
      </c>
      <c r="Q11" s="249"/>
      <c r="R11" s="30"/>
      <c r="S11" s="8"/>
      <c r="T11" s="8"/>
    </row>
    <row r="12" spans="1:20" ht="14.1" customHeight="1" thickBot="1" x14ac:dyDescent="0.25">
      <c r="A12" s="1362"/>
      <c r="B12" s="1365"/>
      <c r="C12" s="1370"/>
      <c r="D12" s="487" t="s">
        <v>16</v>
      </c>
      <c r="E12" s="546">
        <v>4.2300000000000004</v>
      </c>
      <c r="F12" s="1123">
        <f t="shared" si="0"/>
        <v>6.0151017448061093E-3</v>
      </c>
      <c r="G12" s="1372"/>
      <c r="H12" s="1374"/>
      <c r="I12" s="579">
        <f>H10*F12*100/100</f>
        <v>180.45305234418328</v>
      </c>
      <c r="J12" s="518">
        <v>0</v>
      </c>
      <c r="K12" s="517">
        <v>0</v>
      </c>
      <c r="L12" s="493">
        <v>0</v>
      </c>
      <c r="M12" s="494"/>
      <c r="N12" s="495"/>
      <c r="O12" s="525"/>
      <c r="P12" s="496">
        <f t="shared" si="1"/>
        <v>180.45305234418328</v>
      </c>
      <c r="Q12" s="428"/>
      <c r="R12" s="94"/>
      <c r="S12" s="8"/>
      <c r="T12" s="8"/>
    </row>
    <row r="13" spans="1:20" ht="14.1" customHeight="1" x14ac:dyDescent="0.2">
      <c r="A13" s="1362"/>
      <c r="B13" s="1365"/>
      <c r="C13" s="1369">
        <v>30000</v>
      </c>
      <c r="D13" s="477" t="s">
        <v>14</v>
      </c>
      <c r="E13" s="96">
        <v>623</v>
      </c>
      <c r="F13" s="1124">
        <f>E13/703.23</f>
        <v>0.88591214823030873</v>
      </c>
      <c r="G13" s="1371">
        <v>2012</v>
      </c>
      <c r="H13" s="1373">
        <v>30000</v>
      </c>
      <c r="I13" s="582">
        <f>H13*F13*100/100</f>
        <v>26577.364446909261</v>
      </c>
      <c r="J13" s="521">
        <v>0</v>
      </c>
      <c r="K13" s="481">
        <v>0</v>
      </c>
      <c r="L13" s="515">
        <v>0</v>
      </c>
      <c r="M13" s="522"/>
      <c r="N13" s="523"/>
      <c r="O13" s="524"/>
      <c r="P13" s="485">
        <f t="shared" si="1"/>
        <v>26577.364446909261</v>
      </c>
      <c r="Q13" s="640"/>
      <c r="R13" s="486"/>
      <c r="S13" s="8"/>
      <c r="T13" s="8"/>
    </row>
    <row r="14" spans="1:20" ht="14.1" customHeight="1" x14ac:dyDescent="0.2">
      <c r="A14" s="1362"/>
      <c r="B14" s="4"/>
      <c r="C14" s="1366"/>
      <c r="D14" s="21" t="s">
        <v>15</v>
      </c>
      <c r="E14" s="54">
        <v>76</v>
      </c>
      <c r="F14" s="1122">
        <f t="shared" si="0"/>
        <v>0.10807275002488517</v>
      </c>
      <c r="G14" s="1367"/>
      <c r="H14" s="1368"/>
      <c r="I14" s="84">
        <f>H13*F14*100/100</f>
        <v>3242.182500746555</v>
      </c>
      <c r="J14" s="87">
        <v>0</v>
      </c>
      <c r="K14" s="91">
        <v>0</v>
      </c>
      <c r="L14" s="156">
        <v>0</v>
      </c>
      <c r="M14" s="27"/>
      <c r="N14" s="28"/>
      <c r="O14" s="29"/>
      <c r="P14" s="172">
        <f t="shared" si="1"/>
        <v>3242.182500746555</v>
      </c>
      <c r="Q14" s="635"/>
      <c r="R14" s="30"/>
      <c r="S14" s="8"/>
      <c r="T14" s="8"/>
    </row>
    <row r="15" spans="1:20" ht="14.1" customHeight="1" thickBot="1" x14ac:dyDescent="0.25">
      <c r="A15" s="1362"/>
      <c r="B15" s="4"/>
      <c r="C15" s="1370"/>
      <c r="D15" s="487" t="s">
        <v>16</v>
      </c>
      <c r="E15" s="546">
        <v>4.2300000000000004</v>
      </c>
      <c r="F15" s="1123">
        <f t="shared" si="0"/>
        <v>6.0151017448061093E-3</v>
      </c>
      <c r="G15" s="1372"/>
      <c r="H15" s="1374"/>
      <c r="I15" s="579">
        <f>H13*F15*100/100</f>
        <v>180.45305234418328</v>
      </c>
      <c r="J15" s="518">
        <v>0</v>
      </c>
      <c r="K15" s="517">
        <v>0</v>
      </c>
      <c r="L15" s="493">
        <v>0</v>
      </c>
      <c r="M15" s="494"/>
      <c r="N15" s="495"/>
      <c r="O15" s="525"/>
      <c r="P15" s="496">
        <f t="shared" si="1"/>
        <v>180.45305234418328</v>
      </c>
      <c r="Q15" s="250"/>
      <c r="R15" s="94"/>
      <c r="S15" s="8"/>
      <c r="T15" s="8"/>
    </row>
    <row r="16" spans="1:20" ht="14.1" customHeight="1" x14ac:dyDescent="0.2">
      <c r="A16" s="1362"/>
      <c r="B16" s="4"/>
      <c r="C16" s="1369">
        <v>30000</v>
      </c>
      <c r="D16" s="477" t="s">
        <v>14</v>
      </c>
      <c r="E16" s="96">
        <v>623</v>
      </c>
      <c r="F16" s="1124">
        <f>E16/703.23</f>
        <v>0.88591214823030873</v>
      </c>
      <c r="G16" s="1371">
        <v>2013</v>
      </c>
      <c r="H16" s="1373">
        <v>30000</v>
      </c>
      <c r="I16" s="582">
        <f>H16*F16*100/100</f>
        <v>26577.364446909261</v>
      </c>
      <c r="J16" s="519">
        <v>0</v>
      </c>
      <c r="K16" s="514">
        <v>116096</v>
      </c>
      <c r="L16" s="515">
        <v>0</v>
      </c>
      <c r="M16" s="522"/>
      <c r="N16" s="523"/>
      <c r="O16" s="524"/>
      <c r="P16" s="485">
        <f t="shared" si="1"/>
        <v>-89518.635553090746</v>
      </c>
      <c r="Q16" s="641"/>
      <c r="R16" s="486"/>
      <c r="S16" s="8"/>
      <c r="T16" s="8"/>
    </row>
    <row r="17" spans="1:20" ht="15" customHeight="1" x14ac:dyDescent="0.2">
      <c r="A17" s="1362"/>
      <c r="B17" s="4"/>
      <c r="C17" s="1366"/>
      <c r="D17" s="21" t="s">
        <v>15</v>
      </c>
      <c r="E17" s="54">
        <v>76</v>
      </c>
      <c r="F17" s="1122">
        <f t="shared" si="0"/>
        <v>0.10807275002488517</v>
      </c>
      <c r="G17" s="1367"/>
      <c r="H17" s="1368"/>
      <c r="I17" s="84">
        <f>H16*F17*100/100</f>
        <v>3242.182500746555</v>
      </c>
      <c r="J17" s="87">
        <v>0</v>
      </c>
      <c r="K17" s="91">
        <v>0</v>
      </c>
      <c r="L17" s="156">
        <v>0</v>
      </c>
      <c r="M17" s="27"/>
      <c r="N17" s="28"/>
      <c r="O17" s="29"/>
      <c r="P17" s="172">
        <f t="shared" si="1"/>
        <v>3242.182500746555</v>
      </c>
      <c r="Q17" s="428"/>
      <c r="R17" s="30"/>
      <c r="S17" s="8"/>
      <c r="T17" s="8"/>
    </row>
    <row r="18" spans="1:20" ht="15" customHeight="1" thickBot="1" x14ac:dyDescent="0.25">
      <c r="A18" s="1362"/>
      <c r="B18" s="4"/>
      <c r="C18" s="1370"/>
      <c r="D18" s="487" t="s">
        <v>16</v>
      </c>
      <c r="E18" s="546">
        <v>4.2300000000000004</v>
      </c>
      <c r="F18" s="1123">
        <f t="shared" si="0"/>
        <v>6.0151017448061093E-3</v>
      </c>
      <c r="G18" s="1372"/>
      <c r="H18" s="1374"/>
      <c r="I18" s="579">
        <f>H16*F18*100/100</f>
        <v>180.45305234418328</v>
      </c>
      <c r="J18" s="517">
        <v>0</v>
      </c>
      <c r="K18" s="517">
        <v>0</v>
      </c>
      <c r="L18" s="493">
        <v>0</v>
      </c>
      <c r="M18" s="494"/>
      <c r="N18" s="495"/>
      <c r="O18" s="525"/>
      <c r="P18" s="496">
        <f t="shared" si="1"/>
        <v>180.45305234418328</v>
      </c>
      <c r="Q18" s="250"/>
      <c r="R18" s="94"/>
      <c r="S18" s="8"/>
      <c r="T18" s="8"/>
    </row>
    <row r="19" spans="1:20" ht="37.5" customHeight="1" x14ac:dyDescent="0.2">
      <c r="A19" s="1362"/>
      <c r="B19" s="4"/>
      <c r="C19" s="1369">
        <v>30000</v>
      </c>
      <c r="D19" s="477" t="s">
        <v>14</v>
      </c>
      <c r="E19" s="96">
        <v>623</v>
      </c>
      <c r="F19" s="1124">
        <f>E19/703.23</f>
        <v>0.88591214823030873</v>
      </c>
      <c r="G19" s="1371">
        <v>2014</v>
      </c>
      <c r="H19" s="1373">
        <v>30000</v>
      </c>
      <c r="I19" s="582">
        <f>H19*F19*100/100</f>
        <v>26577.364446909261</v>
      </c>
      <c r="J19" s="503">
        <v>0</v>
      </c>
      <c r="K19" s="504">
        <v>30076</v>
      </c>
      <c r="L19" s="498">
        <v>0</v>
      </c>
      <c r="M19" s="636" t="s">
        <v>228</v>
      </c>
      <c r="N19" s="540" t="s">
        <v>178</v>
      </c>
      <c r="O19" s="887" t="s">
        <v>420</v>
      </c>
      <c r="P19" s="485">
        <f t="shared" si="1"/>
        <v>-3498.6355530907385</v>
      </c>
      <c r="Q19" s="638"/>
      <c r="R19" s="486"/>
      <c r="S19" s="8"/>
      <c r="T19" s="8"/>
    </row>
    <row r="20" spans="1:20" ht="12.75" customHeight="1" x14ac:dyDescent="0.2">
      <c r="A20" s="1362"/>
      <c r="B20" s="4"/>
      <c r="C20" s="1366"/>
      <c r="D20" s="21" t="s">
        <v>15</v>
      </c>
      <c r="E20" s="54">
        <v>76</v>
      </c>
      <c r="F20" s="1122">
        <f t="shared" si="0"/>
        <v>0.10807275002488517</v>
      </c>
      <c r="G20" s="1367"/>
      <c r="H20" s="1368"/>
      <c r="I20" s="84">
        <f>H19*F20*100/100</f>
        <v>3242.182500746555</v>
      </c>
      <c r="J20" s="85">
        <v>0</v>
      </c>
      <c r="K20" s="91">
        <v>0</v>
      </c>
      <c r="L20" s="156">
        <v>0</v>
      </c>
      <c r="M20" s="27"/>
      <c r="N20" s="28"/>
      <c r="O20" s="29"/>
      <c r="P20" s="256">
        <f t="shared" si="1"/>
        <v>3242.182500746555</v>
      </c>
      <c r="Q20" s="316"/>
      <c r="R20" s="30"/>
      <c r="S20" s="8"/>
      <c r="T20" s="8"/>
    </row>
    <row r="21" spans="1:20" ht="15" customHeight="1" thickBot="1" x14ac:dyDescent="0.25">
      <c r="A21" s="1362"/>
      <c r="B21" s="4"/>
      <c r="C21" s="1370"/>
      <c r="D21" s="487" t="s">
        <v>16</v>
      </c>
      <c r="E21" s="546">
        <v>4.2300000000000004</v>
      </c>
      <c r="F21" s="1123">
        <f t="shared" si="0"/>
        <v>6.0151017448061093E-3</v>
      </c>
      <c r="G21" s="1372"/>
      <c r="H21" s="1374"/>
      <c r="I21" s="579">
        <f>H19*F21*100/100</f>
        <v>180.45305234418328</v>
      </c>
      <c r="J21" s="491">
        <v>0</v>
      </c>
      <c r="K21" s="517">
        <v>0</v>
      </c>
      <c r="L21" s="493">
        <v>0</v>
      </c>
      <c r="M21" s="571"/>
      <c r="N21" s="572"/>
      <c r="O21" s="573"/>
      <c r="P21" s="601">
        <f t="shared" si="1"/>
        <v>180.45305234418328</v>
      </c>
      <c r="Q21" s="639"/>
      <c r="R21" s="378"/>
      <c r="S21" s="8"/>
      <c r="T21" s="8"/>
    </row>
    <row r="22" spans="1:20" ht="38.25" customHeight="1" x14ac:dyDescent="0.2">
      <c r="A22" s="1362"/>
      <c r="B22" s="4"/>
      <c r="C22" s="1369">
        <v>30000</v>
      </c>
      <c r="D22" s="477" t="s">
        <v>14</v>
      </c>
      <c r="E22" s="96">
        <v>623</v>
      </c>
      <c r="F22" s="1124">
        <f>E22/703.23</f>
        <v>0.88591214823030873</v>
      </c>
      <c r="G22" s="1371">
        <v>2015</v>
      </c>
      <c r="H22" s="1373">
        <v>30000</v>
      </c>
      <c r="I22" s="582">
        <f>H22*F22*100/100</f>
        <v>26577.364446909261</v>
      </c>
      <c r="J22" s="503">
        <v>0</v>
      </c>
      <c r="K22" s="482">
        <v>30000</v>
      </c>
      <c r="L22" s="498">
        <v>0</v>
      </c>
      <c r="M22" s="636" t="s">
        <v>228</v>
      </c>
      <c r="N22" s="637" t="s">
        <v>205</v>
      </c>
      <c r="O22" s="887" t="s">
        <v>420</v>
      </c>
      <c r="P22" s="485">
        <f t="shared" si="1"/>
        <v>-3422.6355530907385</v>
      </c>
      <c r="Q22" s="638"/>
      <c r="R22" s="486"/>
      <c r="S22" s="8"/>
      <c r="T22" s="8"/>
    </row>
    <row r="23" spans="1:20" ht="15" customHeight="1" x14ac:dyDescent="0.2">
      <c r="A23" s="1362"/>
      <c r="B23" s="4"/>
      <c r="C23" s="1366"/>
      <c r="D23" s="21" t="s">
        <v>15</v>
      </c>
      <c r="E23" s="54">
        <v>76</v>
      </c>
      <c r="F23" s="1122">
        <f t="shared" si="0"/>
        <v>0.10807275002488517</v>
      </c>
      <c r="G23" s="1367"/>
      <c r="H23" s="1368"/>
      <c r="I23" s="84">
        <f>H22*F23*100/100</f>
        <v>3242.182500746555</v>
      </c>
      <c r="J23" s="85">
        <v>0</v>
      </c>
      <c r="K23" s="85">
        <v>0</v>
      </c>
      <c r="L23" s="165">
        <v>0</v>
      </c>
      <c r="M23" s="27"/>
      <c r="N23" s="28"/>
      <c r="O23" s="29"/>
      <c r="P23" s="172">
        <f t="shared" si="1"/>
        <v>3242.182500746555</v>
      </c>
      <c r="Q23" s="316"/>
      <c r="R23" s="30"/>
      <c r="S23" s="8"/>
      <c r="T23" s="8"/>
    </row>
    <row r="24" spans="1:20" ht="15" customHeight="1" thickBot="1" x14ac:dyDescent="0.25">
      <c r="A24" s="1362"/>
      <c r="B24" s="4"/>
      <c r="C24" s="1370"/>
      <c r="D24" s="487" t="s">
        <v>16</v>
      </c>
      <c r="E24" s="546">
        <v>4.2300000000000004</v>
      </c>
      <c r="F24" s="1123">
        <f t="shared" si="0"/>
        <v>6.0151017448061093E-3</v>
      </c>
      <c r="G24" s="1372"/>
      <c r="H24" s="1374"/>
      <c r="I24" s="579">
        <f>H22*F24*100/100</f>
        <v>180.45305234418328</v>
      </c>
      <c r="J24" s="491">
        <v>0</v>
      </c>
      <c r="K24" s="491">
        <v>0</v>
      </c>
      <c r="L24" s="570">
        <v>0</v>
      </c>
      <c r="M24" s="571"/>
      <c r="N24" s="572"/>
      <c r="O24" s="573"/>
      <c r="P24" s="496">
        <f t="shared" si="1"/>
        <v>180.45305234418328</v>
      </c>
      <c r="Q24" s="639"/>
      <c r="R24" s="378"/>
      <c r="S24" s="8"/>
      <c r="T24" s="8"/>
    </row>
    <row r="25" spans="1:20" ht="37.5" customHeight="1" x14ac:dyDescent="0.2">
      <c r="A25" s="1362"/>
      <c r="B25" s="4"/>
      <c r="C25" s="1369">
        <v>30000</v>
      </c>
      <c r="D25" s="477" t="s">
        <v>14</v>
      </c>
      <c r="E25" s="96">
        <v>623</v>
      </c>
      <c r="F25" s="1124">
        <f>E25/703.23</f>
        <v>0.88591214823030873</v>
      </c>
      <c r="G25" s="1371">
        <v>2016</v>
      </c>
      <c r="H25" s="1373">
        <v>30000</v>
      </c>
      <c r="I25" s="582">
        <f>H25*F25*100/100</f>
        <v>26577.364446909261</v>
      </c>
      <c r="J25" s="503">
        <v>0</v>
      </c>
      <c r="K25" s="482">
        <v>3863</v>
      </c>
      <c r="L25" s="498">
        <v>0</v>
      </c>
      <c r="M25" s="636" t="s">
        <v>475</v>
      </c>
      <c r="N25" s="637" t="s">
        <v>227</v>
      </c>
      <c r="O25" s="887" t="s">
        <v>476</v>
      </c>
      <c r="P25" s="485">
        <f t="shared" ref="P25:P36" si="2">I25-J25-K25</f>
        <v>22714.364446909261</v>
      </c>
      <c r="Q25" s="638"/>
      <c r="R25" s="486"/>
      <c r="S25" s="8"/>
      <c r="T25" s="8"/>
    </row>
    <row r="26" spans="1:20" ht="15" customHeight="1" x14ac:dyDescent="0.2">
      <c r="A26" s="1362"/>
      <c r="B26" s="4"/>
      <c r="C26" s="1366"/>
      <c r="D26" s="21" t="s">
        <v>15</v>
      </c>
      <c r="E26" s="54">
        <v>76</v>
      </c>
      <c r="F26" s="1122">
        <f t="shared" si="0"/>
        <v>0.10807275002488517</v>
      </c>
      <c r="G26" s="1367"/>
      <c r="H26" s="1368"/>
      <c r="I26" s="84">
        <f>H25*F26*100/100</f>
        <v>3242.182500746555</v>
      </c>
      <c r="J26" s="85">
        <v>0</v>
      </c>
      <c r="K26" s="85">
        <v>0</v>
      </c>
      <c r="L26" s="165">
        <v>0</v>
      </c>
      <c r="M26" s="27"/>
      <c r="N26" s="28"/>
      <c r="O26" s="29"/>
      <c r="P26" s="172">
        <f t="shared" si="2"/>
        <v>3242.182500746555</v>
      </c>
      <c r="Q26" s="249"/>
      <c r="R26" s="30"/>
      <c r="S26" s="8"/>
      <c r="T26" s="8"/>
    </row>
    <row r="27" spans="1:20" ht="15" customHeight="1" thickBot="1" x14ac:dyDescent="0.25">
      <c r="A27" s="1362"/>
      <c r="B27" s="4"/>
      <c r="C27" s="1370"/>
      <c r="D27" s="487" t="s">
        <v>16</v>
      </c>
      <c r="E27" s="546">
        <v>4.2300000000000004</v>
      </c>
      <c r="F27" s="1123">
        <f t="shared" si="0"/>
        <v>6.0151017448061093E-3</v>
      </c>
      <c r="G27" s="1372"/>
      <c r="H27" s="1374"/>
      <c r="I27" s="579">
        <f>H25*F27*100/100</f>
        <v>180.45305234418328</v>
      </c>
      <c r="J27" s="491">
        <v>0</v>
      </c>
      <c r="K27" s="491">
        <v>0</v>
      </c>
      <c r="L27" s="570">
        <v>0</v>
      </c>
      <c r="M27" s="571"/>
      <c r="N27" s="572"/>
      <c r="O27" s="573"/>
      <c r="P27" s="496">
        <f t="shared" si="2"/>
        <v>180.45305234418328</v>
      </c>
      <c r="Q27" s="250"/>
      <c r="R27" s="378"/>
      <c r="S27" s="8"/>
      <c r="T27" s="8"/>
    </row>
    <row r="28" spans="1:20" ht="34.5" customHeight="1" x14ac:dyDescent="0.2">
      <c r="A28" s="1362"/>
      <c r="B28" s="4"/>
      <c r="C28" s="1369">
        <v>30000</v>
      </c>
      <c r="D28" s="477" t="s">
        <v>14</v>
      </c>
      <c r="E28" s="96">
        <v>623</v>
      </c>
      <c r="F28" s="1124">
        <f>E28/703.23</f>
        <v>0.88591214823030873</v>
      </c>
      <c r="G28" s="1371">
        <v>2017</v>
      </c>
      <c r="H28" s="1373">
        <v>30000</v>
      </c>
      <c r="I28" s="582">
        <f>H28*F28*100/100</f>
        <v>26577.364446909261</v>
      </c>
      <c r="J28" s="85">
        <v>0</v>
      </c>
      <c r="K28" s="504">
        <v>60000</v>
      </c>
      <c r="L28" s="317">
        <v>0</v>
      </c>
      <c r="M28" s="1011" t="s">
        <v>477</v>
      </c>
      <c r="N28" s="1112" t="s">
        <v>317</v>
      </c>
      <c r="O28" s="802">
        <v>175000</v>
      </c>
      <c r="P28" s="485">
        <f t="shared" ref="P28:P33" si="3">I28-J28-K28</f>
        <v>-33422.635553090739</v>
      </c>
      <c r="Q28" s="641"/>
      <c r="R28" s="557"/>
      <c r="S28" s="8"/>
      <c r="T28" s="8"/>
    </row>
    <row r="29" spans="1:20" ht="15" customHeight="1" x14ac:dyDescent="0.2">
      <c r="A29" s="1362"/>
      <c r="B29" s="4"/>
      <c r="C29" s="1366"/>
      <c r="D29" s="21" t="s">
        <v>15</v>
      </c>
      <c r="E29" s="54">
        <v>76</v>
      </c>
      <c r="F29" s="1122">
        <f t="shared" si="0"/>
        <v>0.10807275002488517</v>
      </c>
      <c r="G29" s="1367"/>
      <c r="H29" s="1368"/>
      <c r="I29" s="84">
        <f>H28*F29*100/100</f>
        <v>3242.182500746555</v>
      </c>
      <c r="J29" s="85">
        <v>0</v>
      </c>
      <c r="K29" s="85">
        <v>0</v>
      </c>
      <c r="L29" s="165">
        <v>0</v>
      </c>
      <c r="M29" s="27"/>
      <c r="N29" s="28"/>
      <c r="O29" s="1140"/>
      <c r="P29" s="172">
        <f t="shared" si="3"/>
        <v>3242.182500746555</v>
      </c>
      <c r="Q29" s="249"/>
      <c r="R29" s="30"/>
      <c r="S29" s="8"/>
      <c r="T29" s="8"/>
    </row>
    <row r="30" spans="1:20" ht="15" customHeight="1" thickBot="1" x14ac:dyDescent="0.25">
      <c r="A30" s="1362"/>
      <c r="B30" s="4"/>
      <c r="C30" s="1370"/>
      <c r="D30" s="487" t="s">
        <v>16</v>
      </c>
      <c r="E30" s="546">
        <v>4.2300000000000004</v>
      </c>
      <c r="F30" s="1123">
        <f t="shared" si="0"/>
        <v>6.0151017448061093E-3</v>
      </c>
      <c r="G30" s="1372"/>
      <c r="H30" s="1374"/>
      <c r="I30" s="579">
        <f>H28*F30*100/100</f>
        <v>180.45305234418328</v>
      </c>
      <c r="J30" s="491">
        <v>0</v>
      </c>
      <c r="K30" s="491">
        <v>0</v>
      </c>
      <c r="L30" s="570">
        <v>0</v>
      </c>
      <c r="M30" s="494"/>
      <c r="N30" s="495"/>
      <c r="O30" s="1141"/>
      <c r="P30" s="496">
        <f t="shared" si="3"/>
        <v>180.45305234418328</v>
      </c>
      <c r="Q30" s="642"/>
      <c r="R30" s="50"/>
      <c r="S30" s="8"/>
      <c r="T30" s="8"/>
    </row>
    <row r="31" spans="1:20" s="1160" customFormat="1" ht="38.25" customHeight="1" x14ac:dyDescent="0.2">
      <c r="A31" s="1362"/>
      <c r="B31" s="4"/>
      <c r="C31" s="1369">
        <v>30000</v>
      </c>
      <c r="D31" s="477" t="s">
        <v>14</v>
      </c>
      <c r="E31" s="96">
        <v>623</v>
      </c>
      <c r="F31" s="1124">
        <f>E31/703.23</f>
        <v>0.88591214823030873</v>
      </c>
      <c r="G31" s="1371">
        <v>2018</v>
      </c>
      <c r="H31" s="1373">
        <v>30000</v>
      </c>
      <c r="I31" s="582">
        <f>H31*F31*100/100</f>
        <v>26577.364446909261</v>
      </c>
      <c r="J31" s="203">
        <v>0</v>
      </c>
      <c r="K31" s="203">
        <v>0</v>
      </c>
      <c r="L31" s="317">
        <v>0</v>
      </c>
      <c r="M31" s="1011" t="s">
        <v>473</v>
      </c>
      <c r="N31" s="1112" t="s">
        <v>318</v>
      </c>
      <c r="O31" s="802" t="s">
        <v>474</v>
      </c>
      <c r="P31" s="485">
        <f t="shared" si="3"/>
        <v>26577.364446909261</v>
      </c>
      <c r="Q31" s="638"/>
      <c r="R31" s="1242"/>
      <c r="S31" s="1159"/>
      <c r="T31" s="1159"/>
    </row>
    <row r="32" spans="1:20" ht="15" customHeight="1" x14ac:dyDescent="0.2">
      <c r="A32" s="1362"/>
      <c r="B32" s="4"/>
      <c r="C32" s="1366"/>
      <c r="D32" s="21" t="s">
        <v>15</v>
      </c>
      <c r="E32" s="54">
        <v>76</v>
      </c>
      <c r="F32" s="1122">
        <f t="shared" si="0"/>
        <v>0.10807275002488517</v>
      </c>
      <c r="G32" s="1367"/>
      <c r="H32" s="1368"/>
      <c r="I32" s="84">
        <f>H31*F32*100/100</f>
        <v>3242.182500746555</v>
      </c>
      <c r="J32" s="85">
        <v>0</v>
      </c>
      <c r="K32" s="235">
        <v>26061</v>
      </c>
      <c r="L32" s="165">
        <v>0</v>
      </c>
      <c r="M32" s="27"/>
      <c r="N32" s="28"/>
      <c r="O32" s="1140"/>
      <c r="P32" s="172">
        <f t="shared" si="3"/>
        <v>-22818.817499253444</v>
      </c>
      <c r="Q32" s="249"/>
      <c r="R32" s="30"/>
      <c r="S32" s="8"/>
      <c r="T32" s="8"/>
    </row>
    <row r="33" spans="1:20" ht="15" customHeight="1" thickBot="1" x14ac:dyDescent="0.25">
      <c r="A33" s="1362"/>
      <c r="B33" s="4"/>
      <c r="C33" s="1370"/>
      <c r="D33" s="487" t="s">
        <v>16</v>
      </c>
      <c r="E33" s="546">
        <v>4.2300000000000004</v>
      </c>
      <c r="F33" s="1123">
        <f t="shared" si="0"/>
        <v>6.0151017448061093E-3</v>
      </c>
      <c r="G33" s="1372"/>
      <c r="H33" s="1374"/>
      <c r="I33" s="579">
        <f>H31*F33*100/100</f>
        <v>180.45305234418328</v>
      </c>
      <c r="J33" s="491">
        <v>0</v>
      </c>
      <c r="K33" s="491">
        <v>0</v>
      </c>
      <c r="L33" s="570">
        <v>0</v>
      </c>
      <c r="M33" s="494"/>
      <c r="N33" s="495"/>
      <c r="O33" s="1141"/>
      <c r="P33" s="496">
        <f t="shared" si="3"/>
        <v>180.45305234418328</v>
      </c>
      <c r="Q33" s="642"/>
      <c r="R33" s="50"/>
      <c r="S33" s="8"/>
      <c r="T33" s="8"/>
    </row>
    <row r="34" spans="1:20" ht="36" customHeight="1" x14ac:dyDescent="0.2">
      <c r="A34" s="1362"/>
      <c r="B34" s="4"/>
      <c r="C34" s="1369">
        <v>30000</v>
      </c>
      <c r="D34" s="477" t="s">
        <v>14</v>
      </c>
      <c r="E34" s="96">
        <v>623</v>
      </c>
      <c r="F34" s="1124">
        <f>E34/703.23</f>
        <v>0.88591214823030873</v>
      </c>
      <c r="G34" s="1371">
        <v>2019</v>
      </c>
      <c r="H34" s="1373">
        <v>3904</v>
      </c>
      <c r="I34" s="582">
        <f>H34*F34*100/100</f>
        <v>3458.6010266911248</v>
      </c>
      <c r="J34" s="203">
        <v>0</v>
      </c>
      <c r="K34" s="203">
        <v>0</v>
      </c>
      <c r="L34" s="317">
        <v>0</v>
      </c>
      <c r="M34" s="1011" t="s">
        <v>473</v>
      </c>
      <c r="N34" s="1112" t="s">
        <v>318</v>
      </c>
      <c r="O34" s="802" t="s">
        <v>474</v>
      </c>
      <c r="P34" s="485">
        <f t="shared" si="2"/>
        <v>3458.6010266911248</v>
      </c>
      <c r="Q34" s="641"/>
      <c r="R34" s="557"/>
      <c r="S34" s="8"/>
      <c r="T34" s="8"/>
    </row>
    <row r="35" spans="1:20" ht="15" customHeight="1" x14ac:dyDescent="0.2">
      <c r="A35" s="1362"/>
      <c r="B35" s="4"/>
      <c r="C35" s="1366"/>
      <c r="D35" s="21" t="s">
        <v>15</v>
      </c>
      <c r="E35" s="54">
        <v>76</v>
      </c>
      <c r="F35" s="1122">
        <f t="shared" si="0"/>
        <v>0.10807275002488517</v>
      </c>
      <c r="G35" s="1367"/>
      <c r="H35" s="1368"/>
      <c r="I35" s="84">
        <f>H34*F35*100/100</f>
        <v>421.91601609715173</v>
      </c>
      <c r="J35" s="85">
        <v>0</v>
      </c>
      <c r="K35" s="235">
        <v>3904</v>
      </c>
      <c r="L35" s="165">
        <v>0</v>
      </c>
      <c r="M35" s="27"/>
      <c r="N35" s="28"/>
      <c r="O35" s="29"/>
      <c r="P35" s="172">
        <f t="shared" si="2"/>
        <v>-3482.0839839028481</v>
      </c>
      <c r="Q35" s="249"/>
      <c r="R35" s="30"/>
      <c r="S35" s="8"/>
      <c r="T35" s="8"/>
    </row>
    <row r="36" spans="1:20" ht="15" customHeight="1" thickBot="1" x14ac:dyDescent="0.25">
      <c r="A36" s="1363"/>
      <c r="B36" s="4"/>
      <c r="C36" s="1370"/>
      <c r="D36" s="487" t="s">
        <v>16</v>
      </c>
      <c r="E36" s="546">
        <v>4.2300000000000004</v>
      </c>
      <c r="F36" s="1123">
        <f t="shared" si="0"/>
        <v>6.0151017448061093E-3</v>
      </c>
      <c r="G36" s="1372"/>
      <c r="H36" s="1374"/>
      <c r="I36" s="579">
        <f>H34*F36*100/100</f>
        <v>23.482957211723051</v>
      </c>
      <c r="J36" s="491">
        <v>0</v>
      </c>
      <c r="K36" s="491">
        <v>0</v>
      </c>
      <c r="L36" s="570">
        <v>0</v>
      </c>
      <c r="M36" s="494"/>
      <c r="N36" s="495"/>
      <c r="O36" s="525"/>
      <c r="P36" s="496">
        <f t="shared" si="2"/>
        <v>23.482957211723051</v>
      </c>
      <c r="Q36" s="642"/>
      <c r="R36" s="50"/>
      <c r="S36" s="8"/>
      <c r="T36" s="8"/>
    </row>
    <row r="37" spans="1:20" ht="17.25" customHeight="1" thickBot="1" x14ac:dyDescent="0.25">
      <c r="A37" s="361"/>
      <c r="B37" s="362"/>
      <c r="C37" s="34"/>
      <c r="D37" s="35"/>
      <c r="E37" s="190"/>
      <c r="F37" s="191"/>
      <c r="G37" s="1049" t="s">
        <v>0</v>
      </c>
      <c r="H37" s="643">
        <f>SUM(H7:H36)</f>
        <v>270000</v>
      </c>
      <c r="I37" s="643">
        <f>SUM(I7:I36)</f>
        <v>270000.00000000012</v>
      </c>
      <c r="J37" s="1050">
        <f>SUM(J7:J21)</f>
        <v>0</v>
      </c>
      <c r="K37" s="1050">
        <f>SUM(K7:K36)</f>
        <v>270000</v>
      </c>
      <c r="L37" s="1051">
        <v>0</v>
      </c>
      <c r="M37" s="63"/>
      <c r="N37" s="64"/>
      <c r="O37" s="65"/>
      <c r="P37" s="1052">
        <f>SUM(P7:P36)</f>
        <v>-2.1582735598713043E-11</v>
      </c>
      <c r="Q37" s="42"/>
      <c r="R37" s="50"/>
      <c r="S37" s="8"/>
      <c r="T37" s="8"/>
    </row>
    <row r="38" spans="1:20" ht="5.25" customHeight="1" x14ac:dyDescent="0.2">
      <c r="A38" s="31"/>
      <c r="B38" s="31"/>
      <c r="C38" s="31"/>
      <c r="D38" s="31"/>
      <c r="E38" s="31"/>
      <c r="F38" s="31"/>
      <c r="G38" s="31"/>
      <c r="H38" s="32"/>
      <c r="I38" s="31"/>
      <c r="J38" s="31"/>
      <c r="K38" s="31"/>
      <c r="L38" s="31"/>
      <c r="M38" s="31"/>
      <c r="N38" s="31"/>
      <c r="O38" s="31"/>
      <c r="P38" s="31"/>
      <c r="Q38" s="31"/>
      <c r="R38" s="31"/>
      <c r="S38" s="8"/>
      <c r="T38" s="8"/>
    </row>
    <row r="39" spans="1:20" ht="56.25" customHeight="1" x14ac:dyDescent="0.2">
      <c r="A39" s="6"/>
      <c r="B39" s="6"/>
      <c r="C39" s="6"/>
      <c r="D39" s="1243" t="s">
        <v>44</v>
      </c>
      <c r="E39" s="1429" t="s">
        <v>45</v>
      </c>
      <c r="F39" s="1429"/>
      <c r="G39" s="1081" t="s">
        <v>206</v>
      </c>
      <c r="H39" s="1244" t="s">
        <v>207</v>
      </c>
      <c r="I39" s="1081" t="s">
        <v>280</v>
      </c>
      <c r="J39" s="1245" t="s">
        <v>209</v>
      </c>
      <c r="K39" s="1081" t="s">
        <v>282</v>
      </c>
      <c r="L39" s="169"/>
      <c r="M39" s="74"/>
      <c r="N39" s="74"/>
      <c r="O39" s="74"/>
      <c r="P39" s="174"/>
      <c r="Q39" s="8"/>
      <c r="R39" s="8"/>
      <c r="S39" s="8"/>
      <c r="T39" s="8"/>
    </row>
    <row r="40" spans="1:20" ht="15.75" customHeight="1" x14ac:dyDescent="0.2">
      <c r="A40" s="8"/>
      <c r="B40" s="8"/>
      <c r="C40" s="8"/>
      <c r="D40" s="161"/>
      <c r="E40" s="162" t="s">
        <v>150</v>
      </c>
      <c r="F40" s="162" t="s">
        <v>24</v>
      </c>
      <c r="G40" s="163" t="s">
        <v>140</v>
      </c>
      <c r="H40" s="163" t="s">
        <v>141</v>
      </c>
      <c r="I40" s="163" t="s">
        <v>142</v>
      </c>
      <c r="J40" s="163" t="s">
        <v>143</v>
      </c>
      <c r="K40" s="164" t="s">
        <v>151</v>
      </c>
      <c r="L40" s="173"/>
      <c r="M40" s="8"/>
      <c r="N40" s="8"/>
      <c r="O40" s="8"/>
      <c r="P40" s="175"/>
      <c r="Q40" s="8"/>
      <c r="R40" s="8"/>
      <c r="S40" s="8"/>
      <c r="T40" s="8"/>
    </row>
    <row r="41" spans="1:20" ht="17.100000000000001" customHeight="1" x14ac:dyDescent="0.2">
      <c r="D41" s="75" t="s">
        <v>14</v>
      </c>
      <c r="E41" s="83">
        <v>623</v>
      </c>
      <c r="F41" s="83">
        <v>88</v>
      </c>
      <c r="G41" s="138">
        <f>I22+I19+I16+I13+I10+I7+I25+I34+I28+I31</f>
        <v>239196.28002218332</v>
      </c>
      <c r="H41" s="139">
        <f>J37</f>
        <v>0</v>
      </c>
      <c r="I41" s="139">
        <f>K34+K31+K28+K25+K22+K19+K16</f>
        <v>240035</v>
      </c>
      <c r="J41" s="139">
        <v>0</v>
      </c>
      <c r="K41" s="208">
        <f>G41-H41-I41</f>
        <v>-838.71997781668324</v>
      </c>
      <c r="L41" s="151"/>
      <c r="P41" s="137"/>
    </row>
    <row r="42" spans="1:20" ht="17.100000000000001" customHeight="1" x14ac:dyDescent="0.2">
      <c r="D42" s="76" t="s">
        <v>16</v>
      </c>
      <c r="E42" s="83">
        <v>4.2300000000000004</v>
      </c>
      <c r="F42" s="83">
        <v>1</v>
      </c>
      <c r="G42" s="139">
        <f>I24+I21+I18+I15+I12+I9+I27+I36+I30+I33</f>
        <v>1624.0774710976498</v>
      </c>
      <c r="H42" s="139">
        <f>J37</f>
        <v>0</v>
      </c>
      <c r="I42" s="139">
        <v>0</v>
      </c>
      <c r="J42" s="139">
        <f t="shared" ref="J42" si="4">L37</f>
        <v>0</v>
      </c>
      <c r="K42" s="208">
        <f>G42-H42-I42+J42</f>
        <v>1624.0774710976498</v>
      </c>
    </row>
    <row r="43" spans="1:20" ht="17.100000000000001" customHeight="1" x14ac:dyDescent="0.2">
      <c r="D43" s="76" t="s">
        <v>15</v>
      </c>
      <c r="E43" s="83">
        <v>76</v>
      </c>
      <c r="F43" s="83">
        <v>11</v>
      </c>
      <c r="G43" s="139">
        <f>I23+I20+I17+I14+I11+I8+I26+I35+I29+I32</f>
        <v>29179.642506718999</v>
      </c>
      <c r="H43" s="139">
        <f>J38</f>
        <v>0</v>
      </c>
      <c r="I43" s="139">
        <f>K35+K32+K29+K26+K23+K20+K17</f>
        <v>29965</v>
      </c>
      <c r="J43" s="77">
        <v>0</v>
      </c>
      <c r="K43" s="208">
        <f>G43-H43-I43+J43</f>
        <v>-785.35749328100064</v>
      </c>
      <c r="L43" s="151"/>
      <c r="P43" s="137"/>
    </row>
    <row r="44" spans="1:20" x14ac:dyDescent="0.2">
      <c r="K44" s="212"/>
    </row>
  </sheetData>
  <mergeCells count="54">
    <mergeCell ref="H28:H30"/>
    <mergeCell ref="E39:F39"/>
    <mergeCell ref="C22:C24"/>
    <mergeCell ref="G22:G24"/>
    <mergeCell ref="H22:H24"/>
    <mergeCell ref="C34:C36"/>
    <mergeCell ref="G34:G36"/>
    <mergeCell ref="H34:H36"/>
    <mergeCell ref="C28:C30"/>
    <mergeCell ref="G28:G30"/>
    <mergeCell ref="C31:C33"/>
    <mergeCell ref="G31:G33"/>
    <mergeCell ref="H31:H33"/>
    <mergeCell ref="B11:B13"/>
    <mergeCell ref="C19:C21"/>
    <mergeCell ref="G19:G21"/>
    <mergeCell ref="H19:H21"/>
    <mergeCell ref="C25:C27"/>
    <mergeCell ref="G25:G27"/>
    <mergeCell ref="H25:H27"/>
    <mergeCell ref="C16:C18"/>
    <mergeCell ref="G16:G18"/>
    <mergeCell ref="H16:H18"/>
    <mergeCell ref="G13:G15"/>
    <mergeCell ref="H13:H15"/>
    <mergeCell ref="A1:R1"/>
    <mergeCell ref="A2:R2"/>
    <mergeCell ref="A3:R3"/>
    <mergeCell ref="A4:A5"/>
    <mergeCell ref="B4:B5"/>
    <mergeCell ref="C4:C5"/>
    <mergeCell ref="D4:D5"/>
    <mergeCell ref="E4:F4"/>
    <mergeCell ref="G4:H4"/>
    <mergeCell ref="I4:I5"/>
    <mergeCell ref="J4:J5"/>
    <mergeCell ref="K4:K5"/>
    <mergeCell ref="R4:R5"/>
    <mergeCell ref="A7:A36"/>
    <mergeCell ref="P4:P5"/>
    <mergeCell ref="Q4:Q5"/>
    <mergeCell ref="C10:C12"/>
    <mergeCell ref="G10:G12"/>
    <mergeCell ref="H10:H12"/>
    <mergeCell ref="M6:O6"/>
    <mergeCell ref="C7:C9"/>
    <mergeCell ref="G7:G9"/>
    <mergeCell ref="H7:H9"/>
    <mergeCell ref="L4:L5"/>
    <mergeCell ref="M4:O4"/>
    <mergeCell ref="E6:F6"/>
    <mergeCell ref="G6:H6"/>
    <mergeCell ref="B7:B8"/>
    <mergeCell ref="C13:C15"/>
  </mergeCells>
  <pageMargins left="1.35" right="0.1" top="0.2" bottom="0.1" header="0.1" footer="0"/>
  <pageSetup paperSize="9" scale="66" fitToHeight="0" orientation="landscape" r:id="rId1"/>
  <headerFooter alignWithMargins="0"/>
  <ignoredErrors>
    <ignoredError sqref="K37" formulaRange="1"/>
    <ignoredError sqref="I8" formula="1"/>
    <ignoredError sqref="J37"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32"/>
  <sheetViews>
    <sheetView topLeftCell="A22" zoomScaleNormal="100" workbookViewId="0">
      <selection activeCell="A22" sqref="A1:XFD1048576"/>
    </sheetView>
  </sheetViews>
  <sheetFormatPr defaultRowHeight="12.75" x14ac:dyDescent="0.2"/>
  <cols>
    <col min="1" max="1" width="11" customWidth="1"/>
    <col min="2" max="2" width="10.5703125" customWidth="1"/>
    <col min="3" max="3" width="8.85546875" customWidth="1"/>
    <col min="4" max="4" width="8.42578125" customWidth="1"/>
    <col min="5" max="5" width="7" customWidth="1"/>
    <col min="6" max="6" width="5.42578125" customWidth="1"/>
    <col min="7" max="7" width="7.5703125" customWidth="1"/>
    <col min="8" max="8" width="7.5703125" style="15" customWidth="1"/>
    <col min="9" max="9" width="8.5703125" customWidth="1"/>
    <col min="10" max="10" width="9" customWidth="1"/>
    <col min="11" max="11" width="9.85546875" customWidth="1"/>
    <col min="12" max="12" width="8.42578125" customWidth="1"/>
    <col min="13" max="13" width="27.140625" customWidth="1"/>
    <col min="14" max="14" width="13" customWidth="1"/>
    <col min="15" max="15" width="6.7109375" customWidth="1"/>
    <col min="16" max="16" width="9.28515625" customWidth="1"/>
    <col min="17" max="17" width="9.42578125" customWidth="1"/>
    <col min="18" max="18" width="8.42578125" customWidth="1"/>
  </cols>
  <sheetData>
    <row r="1" spans="1:20" ht="23.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28.5"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21"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48</v>
      </c>
      <c r="B4" s="1343" t="s">
        <v>3</v>
      </c>
      <c r="C4" s="1343" t="s">
        <v>185</v>
      </c>
      <c r="D4" s="1343" t="s">
        <v>29</v>
      </c>
      <c r="E4" s="1352" t="s">
        <v>4</v>
      </c>
      <c r="F4" s="1344"/>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29.25" customHeight="1" x14ac:dyDescent="0.2">
      <c r="A5" s="1391"/>
      <c r="B5" s="1392"/>
      <c r="C5" s="1392"/>
      <c r="D5" s="1392"/>
      <c r="E5" s="169" t="s">
        <v>212</v>
      </c>
      <c r="F5" s="169" t="s">
        <v>24</v>
      </c>
      <c r="G5" s="170" t="s">
        <v>1</v>
      </c>
      <c r="H5" s="171" t="s">
        <v>2</v>
      </c>
      <c r="I5" s="1392"/>
      <c r="J5" s="1344"/>
      <c r="K5" s="1392"/>
      <c r="L5" s="1392"/>
      <c r="M5" s="103" t="s">
        <v>27</v>
      </c>
      <c r="N5" s="309" t="s">
        <v>28</v>
      </c>
      <c r="O5" s="43" t="s">
        <v>31</v>
      </c>
      <c r="P5" s="1343"/>
      <c r="Q5" s="1344"/>
      <c r="R5" s="1392"/>
      <c r="S5" s="8"/>
      <c r="T5" s="8"/>
    </row>
    <row r="6" spans="1:20" ht="15.75" customHeight="1" thickBot="1" x14ac:dyDescent="0.25">
      <c r="A6" s="104">
        <v>1</v>
      </c>
      <c r="B6" s="1">
        <v>2</v>
      </c>
      <c r="C6" s="602">
        <v>3</v>
      </c>
      <c r="D6" s="603">
        <v>4</v>
      </c>
      <c r="E6" s="1430">
        <v>5</v>
      </c>
      <c r="F6" s="1431"/>
      <c r="G6" s="1430">
        <v>6</v>
      </c>
      <c r="H6" s="1431"/>
      <c r="I6" s="602">
        <v>7</v>
      </c>
      <c r="J6" s="602">
        <v>8</v>
      </c>
      <c r="K6" s="602">
        <v>9</v>
      </c>
      <c r="L6" s="604">
        <v>10</v>
      </c>
      <c r="M6" s="1430">
        <v>11</v>
      </c>
      <c r="N6" s="1432"/>
      <c r="O6" s="1431"/>
      <c r="P6" s="605" t="s">
        <v>144</v>
      </c>
      <c r="Q6" s="606">
        <v>13</v>
      </c>
      <c r="R6" s="607">
        <v>14</v>
      </c>
      <c r="S6" s="8"/>
      <c r="T6" s="8"/>
    </row>
    <row r="7" spans="1:20" ht="30.75" customHeight="1" x14ac:dyDescent="0.2">
      <c r="A7" s="109" t="s">
        <v>99</v>
      </c>
      <c r="B7" s="563" t="s">
        <v>57</v>
      </c>
      <c r="C7" s="1369">
        <v>30000</v>
      </c>
      <c r="D7" s="615" t="s">
        <v>100</v>
      </c>
      <c r="E7" s="478">
        <v>923</v>
      </c>
      <c r="F7" s="479">
        <v>65</v>
      </c>
      <c r="G7" s="1371">
        <v>2014</v>
      </c>
      <c r="H7" s="1373">
        <v>26589</v>
      </c>
      <c r="I7" s="578">
        <f>H7*F7/100</f>
        <v>17282.849999999999</v>
      </c>
      <c r="J7" s="503">
        <v>0</v>
      </c>
      <c r="K7" s="504">
        <v>26589</v>
      </c>
      <c r="L7" s="498">
        <v>0</v>
      </c>
      <c r="M7" s="505"/>
      <c r="N7" s="506"/>
      <c r="O7" s="527"/>
      <c r="P7" s="485">
        <f t="shared" ref="P7:P12" si="0">I7-J7-K7</f>
        <v>-9306.1500000000015</v>
      </c>
      <c r="Q7" s="507"/>
      <c r="R7" s="486"/>
      <c r="S7" s="8"/>
      <c r="T7" s="8"/>
    </row>
    <row r="8" spans="1:20" ht="20.100000000000001" customHeight="1" x14ac:dyDescent="0.2">
      <c r="A8" s="48"/>
      <c r="B8" s="1365" t="s">
        <v>358</v>
      </c>
      <c r="C8" s="1366"/>
      <c r="D8" s="20" t="s">
        <v>92</v>
      </c>
      <c r="E8" s="54">
        <v>275</v>
      </c>
      <c r="F8" s="55">
        <v>19</v>
      </c>
      <c r="G8" s="1367"/>
      <c r="H8" s="1368"/>
      <c r="I8" s="84">
        <f>H7*F8/100</f>
        <v>5051.91</v>
      </c>
      <c r="J8" s="204">
        <v>0</v>
      </c>
      <c r="K8" s="203">
        <v>0</v>
      </c>
      <c r="L8" s="317">
        <v>0</v>
      </c>
      <c r="M8" s="23"/>
      <c r="N8" s="24"/>
      <c r="O8" s="25"/>
      <c r="P8" s="172">
        <f t="shared" si="0"/>
        <v>5051.91</v>
      </c>
      <c r="Q8" s="112"/>
      <c r="R8" s="30"/>
      <c r="S8" s="8"/>
      <c r="T8" s="8"/>
    </row>
    <row r="9" spans="1:20" ht="20.100000000000001" customHeight="1" thickBot="1" x14ac:dyDescent="0.25">
      <c r="A9" s="48"/>
      <c r="B9" s="1365"/>
      <c r="C9" s="1370"/>
      <c r="D9" s="617" t="s">
        <v>14</v>
      </c>
      <c r="E9" s="546">
        <v>219</v>
      </c>
      <c r="F9" s="547">
        <v>16</v>
      </c>
      <c r="G9" s="1372"/>
      <c r="H9" s="1374"/>
      <c r="I9" s="579">
        <f>H7*F9/100</f>
        <v>4254.24</v>
      </c>
      <c r="J9" s="548">
        <v>0</v>
      </c>
      <c r="K9" s="509">
        <v>0</v>
      </c>
      <c r="L9" s="618">
        <v>0</v>
      </c>
      <c r="M9" s="620"/>
      <c r="N9" s="621"/>
      <c r="O9" s="622"/>
      <c r="P9" s="496">
        <f t="shared" si="0"/>
        <v>4254.24</v>
      </c>
      <c r="Q9" s="512"/>
      <c r="R9" s="378"/>
      <c r="S9" s="8"/>
      <c r="T9" s="8"/>
    </row>
    <row r="10" spans="1:20" ht="27.75" customHeight="1" x14ac:dyDescent="0.2">
      <c r="A10" s="48"/>
      <c r="B10" s="105"/>
      <c r="C10" s="1369">
        <v>30000</v>
      </c>
      <c r="D10" s="615" t="s">
        <v>100</v>
      </c>
      <c r="E10" s="478">
        <v>923</v>
      </c>
      <c r="F10" s="479">
        <v>65</v>
      </c>
      <c r="G10" s="1371">
        <v>2015</v>
      </c>
      <c r="H10" s="1373">
        <v>30000</v>
      </c>
      <c r="I10" s="578">
        <f>H10*F10/100</f>
        <v>19500</v>
      </c>
      <c r="J10" s="559">
        <v>0</v>
      </c>
      <c r="K10" s="561">
        <v>30000</v>
      </c>
      <c r="L10" s="498">
        <v>0</v>
      </c>
      <c r="M10" s="539" t="s">
        <v>177</v>
      </c>
      <c r="N10" s="540" t="s">
        <v>170</v>
      </c>
      <c r="O10" s="616">
        <v>90000</v>
      </c>
      <c r="P10" s="485">
        <f t="shared" si="0"/>
        <v>-10500</v>
      </c>
      <c r="Q10" s="499"/>
      <c r="R10" s="486"/>
      <c r="S10" s="8"/>
      <c r="T10" s="364"/>
    </row>
    <row r="11" spans="1:20" ht="20.100000000000001" customHeight="1" x14ac:dyDescent="0.2">
      <c r="A11" s="48"/>
      <c r="B11" s="105"/>
      <c r="C11" s="1366"/>
      <c r="D11" s="20" t="s">
        <v>92</v>
      </c>
      <c r="E11" s="54">
        <v>275</v>
      </c>
      <c r="F11" s="55">
        <v>19</v>
      </c>
      <c r="G11" s="1367"/>
      <c r="H11" s="1368"/>
      <c r="I11" s="84">
        <f>H10*F11/100</f>
        <v>5700</v>
      </c>
      <c r="J11" s="204">
        <v>0</v>
      </c>
      <c r="K11" s="203">
        <v>0</v>
      </c>
      <c r="L11" s="317">
        <v>0</v>
      </c>
      <c r="M11" s="23"/>
      <c r="N11" s="24"/>
      <c r="O11" s="25"/>
      <c r="P11" s="172">
        <f t="shared" si="0"/>
        <v>5700</v>
      </c>
      <c r="Q11" s="26"/>
      <c r="R11" s="30"/>
      <c r="S11" s="8"/>
      <c r="T11" s="8"/>
    </row>
    <row r="12" spans="1:20" ht="20.100000000000001" customHeight="1" thickBot="1" x14ac:dyDescent="0.25">
      <c r="A12" s="48"/>
      <c r="B12" s="105"/>
      <c r="C12" s="1370"/>
      <c r="D12" s="617" t="s">
        <v>14</v>
      </c>
      <c r="E12" s="546">
        <v>219</v>
      </c>
      <c r="F12" s="547">
        <v>16</v>
      </c>
      <c r="G12" s="1372"/>
      <c r="H12" s="1374"/>
      <c r="I12" s="579">
        <f>H10*F12/100</f>
        <v>4800</v>
      </c>
      <c r="J12" s="548">
        <v>0</v>
      </c>
      <c r="K12" s="509">
        <v>0</v>
      </c>
      <c r="L12" s="618">
        <v>0</v>
      </c>
      <c r="M12" s="620"/>
      <c r="N12" s="621"/>
      <c r="O12" s="622"/>
      <c r="P12" s="496">
        <f t="shared" si="0"/>
        <v>4800</v>
      </c>
      <c r="Q12" s="551"/>
      <c r="R12" s="378"/>
      <c r="S12" s="8"/>
      <c r="T12" s="8"/>
    </row>
    <row r="13" spans="1:20" ht="26.25" customHeight="1" x14ac:dyDescent="0.2">
      <c r="A13" s="48"/>
      <c r="B13" s="311"/>
      <c r="C13" s="1369">
        <v>30000</v>
      </c>
      <c r="D13" s="615" t="s">
        <v>100</v>
      </c>
      <c r="E13" s="478">
        <v>923</v>
      </c>
      <c r="F13" s="479">
        <v>65</v>
      </c>
      <c r="G13" s="1371">
        <v>2016</v>
      </c>
      <c r="H13" s="1373">
        <v>30000</v>
      </c>
      <c r="I13" s="578">
        <f>H13*F13/100</f>
        <v>19500</v>
      </c>
      <c r="J13" s="559">
        <v>0</v>
      </c>
      <c r="K13" s="561">
        <v>30000</v>
      </c>
      <c r="L13" s="498">
        <v>0</v>
      </c>
      <c r="M13" s="539" t="s">
        <v>177</v>
      </c>
      <c r="N13" s="540" t="s">
        <v>170</v>
      </c>
      <c r="O13" s="616">
        <v>90000</v>
      </c>
      <c r="P13" s="485">
        <f t="shared" ref="P13:P24" si="1">I13-J13-K13</f>
        <v>-10500</v>
      </c>
      <c r="Q13" s="499"/>
      <c r="R13" s="486"/>
      <c r="S13" s="8"/>
      <c r="T13" s="8"/>
    </row>
    <row r="14" spans="1:20" ht="20.100000000000001" customHeight="1" x14ac:dyDescent="0.2">
      <c r="A14" s="48"/>
      <c r="B14" s="311"/>
      <c r="C14" s="1366"/>
      <c r="D14" s="20" t="s">
        <v>92</v>
      </c>
      <c r="E14" s="54">
        <v>275</v>
      </c>
      <c r="F14" s="55">
        <v>19</v>
      </c>
      <c r="G14" s="1367"/>
      <c r="H14" s="1368"/>
      <c r="I14" s="84">
        <f>H13*F14/100</f>
        <v>5700</v>
      </c>
      <c r="J14" s="204">
        <v>0</v>
      </c>
      <c r="K14" s="203">
        <v>0</v>
      </c>
      <c r="L14" s="317">
        <v>0</v>
      </c>
      <c r="M14" s="23"/>
      <c r="N14" s="24"/>
      <c r="O14" s="25"/>
      <c r="P14" s="172">
        <f t="shared" si="1"/>
        <v>5700</v>
      </c>
      <c r="Q14" s="26"/>
      <c r="R14" s="30"/>
      <c r="S14" s="8"/>
      <c r="T14" s="8"/>
    </row>
    <row r="15" spans="1:20" ht="20.100000000000001" customHeight="1" thickBot="1" x14ac:dyDescent="0.25">
      <c r="A15" s="48"/>
      <c r="B15" s="350"/>
      <c r="C15" s="1370"/>
      <c r="D15" s="617" t="s">
        <v>14</v>
      </c>
      <c r="E15" s="546">
        <v>219</v>
      </c>
      <c r="F15" s="547">
        <v>16</v>
      </c>
      <c r="G15" s="1372"/>
      <c r="H15" s="1374"/>
      <c r="I15" s="579">
        <f>H13*F15/100</f>
        <v>4800</v>
      </c>
      <c r="J15" s="548">
        <v>0</v>
      </c>
      <c r="K15" s="509">
        <v>0</v>
      </c>
      <c r="L15" s="618">
        <v>0</v>
      </c>
      <c r="M15" s="620"/>
      <c r="N15" s="621"/>
      <c r="O15" s="622"/>
      <c r="P15" s="496">
        <f t="shared" si="1"/>
        <v>4800</v>
      </c>
      <c r="Q15" s="551"/>
      <c r="R15" s="378"/>
      <c r="S15" s="8"/>
      <c r="T15" s="8"/>
    </row>
    <row r="16" spans="1:20" ht="27.75" customHeight="1" x14ac:dyDescent="0.2">
      <c r="A16" s="48"/>
      <c r="B16" s="925"/>
      <c r="C16" s="1369">
        <v>30000</v>
      </c>
      <c r="D16" s="615" t="s">
        <v>100</v>
      </c>
      <c r="E16" s="478">
        <v>923</v>
      </c>
      <c r="F16" s="479">
        <v>65</v>
      </c>
      <c r="G16" s="1371">
        <v>2017</v>
      </c>
      <c r="H16" s="1373">
        <v>30000</v>
      </c>
      <c r="I16" s="578">
        <f>H16*F16/100</f>
        <v>19500</v>
      </c>
      <c r="J16" s="559">
        <v>0</v>
      </c>
      <c r="K16" s="504">
        <v>28192</v>
      </c>
      <c r="L16" s="498">
        <v>0</v>
      </c>
      <c r="M16" s="539" t="s">
        <v>177</v>
      </c>
      <c r="N16" s="540" t="s">
        <v>239</v>
      </c>
      <c r="O16" s="616">
        <v>90000</v>
      </c>
      <c r="P16" s="485">
        <f t="shared" ref="P16:P21" si="2">I16-J16-K16</f>
        <v>-8692</v>
      </c>
      <c r="Q16" s="577"/>
      <c r="R16" s="557"/>
      <c r="S16" s="8"/>
      <c r="T16" s="8"/>
    </row>
    <row r="17" spans="1:20" ht="20.100000000000001" customHeight="1" x14ac:dyDescent="0.2">
      <c r="A17" s="48"/>
      <c r="B17" s="925"/>
      <c r="C17" s="1366"/>
      <c r="D17" s="20" t="s">
        <v>92</v>
      </c>
      <c r="E17" s="54">
        <v>275</v>
      </c>
      <c r="F17" s="55">
        <v>19</v>
      </c>
      <c r="G17" s="1367"/>
      <c r="H17" s="1368"/>
      <c r="I17" s="84">
        <f>H16*F17/100</f>
        <v>5700</v>
      </c>
      <c r="J17" s="204">
        <v>0</v>
      </c>
      <c r="K17" s="203">
        <v>0</v>
      </c>
      <c r="L17" s="317">
        <v>0</v>
      </c>
      <c r="M17" s="23"/>
      <c r="N17" s="24"/>
      <c r="O17" s="25"/>
      <c r="P17" s="172">
        <f t="shared" si="2"/>
        <v>5700</v>
      </c>
      <c r="Q17" s="26"/>
      <c r="R17" s="30"/>
      <c r="S17" s="8"/>
      <c r="T17" s="8"/>
    </row>
    <row r="18" spans="1:20" ht="20.100000000000001" customHeight="1" thickBot="1" x14ac:dyDescent="0.25">
      <c r="A18" s="48"/>
      <c r="B18" s="925"/>
      <c r="C18" s="1366"/>
      <c r="D18" s="614" t="s">
        <v>14</v>
      </c>
      <c r="E18" s="420">
        <v>219</v>
      </c>
      <c r="F18" s="421">
        <v>16</v>
      </c>
      <c r="G18" s="1367"/>
      <c r="H18" s="1368"/>
      <c r="I18" s="526">
        <f>H16*F18/100</f>
        <v>4800</v>
      </c>
      <c r="J18" s="422">
        <v>0</v>
      </c>
      <c r="K18" s="431">
        <v>0</v>
      </c>
      <c r="L18" s="432">
        <v>0</v>
      </c>
      <c r="M18" s="357"/>
      <c r="N18" s="358"/>
      <c r="O18" s="359"/>
      <c r="P18" s="425">
        <f t="shared" si="2"/>
        <v>4800</v>
      </c>
      <c r="Q18" s="193"/>
      <c r="R18" s="94"/>
      <c r="S18" s="8"/>
      <c r="T18" s="8"/>
    </row>
    <row r="19" spans="1:20" ht="27.75" customHeight="1" x14ac:dyDescent="0.2">
      <c r="A19" s="48"/>
      <c r="B19" s="1072"/>
      <c r="C19" s="1369">
        <v>30000</v>
      </c>
      <c r="D19" s="615" t="s">
        <v>100</v>
      </c>
      <c r="E19" s="478">
        <v>923</v>
      </c>
      <c r="F19" s="479">
        <v>65</v>
      </c>
      <c r="G19" s="1371">
        <v>2018</v>
      </c>
      <c r="H19" s="1373">
        <v>30000</v>
      </c>
      <c r="I19" s="578">
        <f>H19*F19/100</f>
        <v>19500</v>
      </c>
      <c r="J19" s="559">
        <v>0</v>
      </c>
      <c r="K19" s="504">
        <v>31808</v>
      </c>
      <c r="L19" s="498">
        <v>0</v>
      </c>
      <c r="M19" s="539" t="s">
        <v>265</v>
      </c>
      <c r="N19" s="540" t="s">
        <v>239</v>
      </c>
      <c r="O19" s="616">
        <v>90000</v>
      </c>
      <c r="P19" s="485">
        <f t="shared" si="2"/>
        <v>-12308</v>
      </c>
      <c r="Q19" s="577"/>
      <c r="R19" s="557"/>
      <c r="S19" s="8"/>
      <c r="T19" s="8"/>
    </row>
    <row r="20" spans="1:20" ht="20.100000000000001" customHeight="1" x14ac:dyDescent="0.2">
      <c r="A20" s="48"/>
      <c r="B20" s="1072"/>
      <c r="C20" s="1366"/>
      <c r="D20" s="20" t="s">
        <v>92</v>
      </c>
      <c r="E20" s="54">
        <v>275</v>
      </c>
      <c r="F20" s="55">
        <v>19</v>
      </c>
      <c r="G20" s="1367"/>
      <c r="H20" s="1368"/>
      <c r="I20" s="84">
        <f>H19*F20/100</f>
        <v>5700</v>
      </c>
      <c r="J20" s="204">
        <v>0</v>
      </c>
      <c r="K20" s="203">
        <v>0</v>
      </c>
      <c r="L20" s="317">
        <v>0</v>
      </c>
      <c r="M20" s="23"/>
      <c r="N20" s="24"/>
      <c r="O20" s="25"/>
      <c r="P20" s="172">
        <f t="shared" si="2"/>
        <v>5700</v>
      </c>
      <c r="Q20" s="26"/>
      <c r="R20" s="30"/>
      <c r="S20" s="8"/>
      <c r="T20" s="8"/>
    </row>
    <row r="21" spans="1:20" ht="20.100000000000001" customHeight="1" thickBot="1" x14ac:dyDescent="0.25">
      <c r="A21" s="48"/>
      <c r="B21" s="1072"/>
      <c r="C21" s="1366"/>
      <c r="D21" s="614" t="s">
        <v>14</v>
      </c>
      <c r="E21" s="420">
        <v>219</v>
      </c>
      <c r="F21" s="421">
        <v>16</v>
      </c>
      <c r="G21" s="1367"/>
      <c r="H21" s="1368"/>
      <c r="I21" s="526">
        <f>H19*F21/100</f>
        <v>4800</v>
      </c>
      <c r="J21" s="422">
        <v>0</v>
      </c>
      <c r="K21" s="431">
        <v>0</v>
      </c>
      <c r="L21" s="432">
        <v>0</v>
      </c>
      <c r="M21" s="357"/>
      <c r="N21" s="358"/>
      <c r="O21" s="359"/>
      <c r="P21" s="425">
        <f t="shared" si="2"/>
        <v>4800</v>
      </c>
      <c r="Q21" s="193"/>
      <c r="R21" s="94"/>
      <c r="S21" s="8"/>
      <c r="T21" s="8"/>
    </row>
    <row r="22" spans="1:20" ht="27" customHeight="1" x14ac:dyDescent="0.2">
      <c r="A22" s="48"/>
      <c r="B22" s="350"/>
      <c r="C22" s="1369">
        <v>30000</v>
      </c>
      <c r="D22" s="615" t="s">
        <v>100</v>
      </c>
      <c r="E22" s="478">
        <v>923</v>
      </c>
      <c r="F22" s="479">
        <v>65</v>
      </c>
      <c r="G22" s="1371">
        <v>2019</v>
      </c>
      <c r="H22" s="1373">
        <v>3411</v>
      </c>
      <c r="I22" s="578">
        <f>H22*F22/100</f>
        <v>2217.15</v>
      </c>
      <c r="J22" s="559">
        <v>0</v>
      </c>
      <c r="K22" s="504">
        <v>3411</v>
      </c>
      <c r="L22" s="498">
        <v>0</v>
      </c>
      <c r="M22" s="539" t="s">
        <v>265</v>
      </c>
      <c r="N22" s="540" t="s">
        <v>239</v>
      </c>
      <c r="O22" s="616">
        <v>90000</v>
      </c>
      <c r="P22" s="485">
        <f t="shared" si="1"/>
        <v>-1193.8499999999999</v>
      </c>
      <c r="Q22" s="577"/>
      <c r="R22" s="557"/>
      <c r="S22" s="8"/>
      <c r="T22" s="8"/>
    </row>
    <row r="23" spans="1:20" ht="20.100000000000001" customHeight="1" x14ac:dyDescent="0.2">
      <c r="A23" s="48"/>
      <c r="B23" s="350"/>
      <c r="C23" s="1366"/>
      <c r="D23" s="20" t="s">
        <v>92</v>
      </c>
      <c r="E23" s="54">
        <v>275</v>
      </c>
      <c r="F23" s="55">
        <v>19</v>
      </c>
      <c r="G23" s="1367"/>
      <c r="H23" s="1368"/>
      <c r="I23" s="84">
        <f>H22*F23/100</f>
        <v>648.09</v>
      </c>
      <c r="J23" s="204">
        <v>0</v>
      </c>
      <c r="K23" s="203">
        <v>0</v>
      </c>
      <c r="L23" s="317">
        <v>0</v>
      </c>
      <c r="M23" s="23"/>
      <c r="N23" s="24"/>
      <c r="O23" s="25"/>
      <c r="P23" s="172">
        <f t="shared" si="1"/>
        <v>648.09</v>
      </c>
      <c r="Q23" s="26"/>
      <c r="R23" s="30"/>
      <c r="S23" s="8"/>
      <c r="T23" s="8"/>
    </row>
    <row r="24" spans="1:20" ht="20.100000000000001" customHeight="1" thickBot="1" x14ac:dyDescent="0.25">
      <c r="A24" s="48"/>
      <c r="B24" s="350"/>
      <c r="C24" s="1366"/>
      <c r="D24" s="614" t="s">
        <v>14</v>
      </c>
      <c r="E24" s="420">
        <v>219</v>
      </c>
      <c r="F24" s="421">
        <v>16</v>
      </c>
      <c r="G24" s="1367"/>
      <c r="H24" s="1368"/>
      <c r="I24" s="526">
        <f>H22*F24/100</f>
        <v>545.76</v>
      </c>
      <c r="J24" s="422">
        <v>0</v>
      </c>
      <c r="K24" s="431">
        <v>0</v>
      </c>
      <c r="L24" s="432">
        <v>0</v>
      </c>
      <c r="M24" s="357"/>
      <c r="N24" s="358"/>
      <c r="O24" s="359"/>
      <c r="P24" s="425">
        <f t="shared" si="1"/>
        <v>545.76</v>
      </c>
      <c r="Q24" s="193"/>
      <c r="R24" s="94"/>
      <c r="S24" s="8"/>
      <c r="T24" s="8"/>
    </row>
    <row r="25" spans="1:20" ht="20.25" customHeight="1" thickBot="1" x14ac:dyDescent="0.25">
      <c r="A25" s="384"/>
      <c r="B25" s="385"/>
      <c r="C25" s="386"/>
      <c r="D25" s="387"/>
      <c r="E25" s="388"/>
      <c r="F25" s="389"/>
      <c r="G25" s="623" t="s">
        <v>0</v>
      </c>
      <c r="H25" s="391">
        <f>SUM(H7:H24)</f>
        <v>150000</v>
      </c>
      <c r="I25" s="624">
        <f>SUM(I7:I24)</f>
        <v>150000</v>
      </c>
      <c r="J25" s="625">
        <f>SUM(J7:J24)</f>
        <v>0</v>
      </c>
      <c r="K25" s="625">
        <f>SUM(K7:K24)</f>
        <v>150000</v>
      </c>
      <c r="L25" s="626">
        <v>0</v>
      </c>
      <c r="M25" s="627"/>
      <c r="N25" s="628"/>
      <c r="O25" s="629"/>
      <c r="P25" s="630">
        <f>SUM(P7:P24)</f>
        <v>-1.7053025658242404E-12</v>
      </c>
      <c r="Q25" s="631"/>
      <c r="R25" s="632"/>
      <c r="S25" s="8"/>
      <c r="T25" s="8"/>
    </row>
    <row r="26" spans="1:20" ht="4.5" customHeight="1" x14ac:dyDescent="0.2">
      <c r="A26" s="31"/>
      <c r="B26" s="31"/>
      <c r="C26" s="31"/>
      <c r="D26" s="31"/>
      <c r="E26" s="31"/>
      <c r="F26" s="31"/>
      <c r="G26" s="31"/>
      <c r="H26" s="32"/>
      <c r="I26" s="31"/>
      <c r="J26" s="31"/>
      <c r="K26" s="31"/>
      <c r="L26" s="31"/>
      <c r="M26" s="31"/>
      <c r="N26" s="31"/>
      <c r="O26" s="31"/>
      <c r="P26" s="31"/>
      <c r="Q26" s="31"/>
      <c r="R26" s="31"/>
      <c r="S26" s="8"/>
      <c r="T26" s="8"/>
    </row>
    <row r="27" spans="1:20" ht="45" customHeight="1" x14ac:dyDescent="0.2">
      <c r="A27" s="6"/>
      <c r="B27" s="6"/>
      <c r="C27" s="6"/>
      <c r="D27" s="1119" t="s">
        <v>44</v>
      </c>
      <c r="E27" s="1364" t="s">
        <v>45</v>
      </c>
      <c r="F27" s="1364"/>
      <c r="G27" s="313" t="s">
        <v>206</v>
      </c>
      <c r="H27" s="1041" t="s">
        <v>47</v>
      </c>
      <c r="I27" s="1091" t="s">
        <v>188</v>
      </c>
      <c r="J27" s="1054" t="s">
        <v>187</v>
      </c>
      <c r="K27" s="1091" t="s">
        <v>282</v>
      </c>
      <c r="L27" s="141"/>
      <c r="M27" s="6"/>
      <c r="N27" s="6"/>
      <c r="O27" s="6"/>
      <c r="P27" s="141"/>
      <c r="Q27" s="8"/>
      <c r="R27" s="8"/>
      <c r="S27" s="8"/>
      <c r="T27" s="8"/>
    </row>
    <row r="28" spans="1:20" ht="15.75" customHeight="1" x14ac:dyDescent="0.25">
      <c r="A28" s="8"/>
      <c r="B28" s="8"/>
      <c r="C28" s="8"/>
      <c r="D28" s="92"/>
      <c r="E28" s="146" t="s">
        <v>150</v>
      </c>
      <c r="F28" s="146" t="s">
        <v>24</v>
      </c>
      <c r="G28" s="73" t="s">
        <v>140</v>
      </c>
      <c r="H28" s="73" t="s">
        <v>141</v>
      </c>
      <c r="I28" s="81" t="s">
        <v>142</v>
      </c>
      <c r="J28" s="81" t="s">
        <v>143</v>
      </c>
      <c r="K28" s="82" t="s">
        <v>151</v>
      </c>
      <c r="L28" s="141"/>
      <c r="M28" s="8"/>
      <c r="N28" s="8"/>
      <c r="O28" s="8"/>
      <c r="P28" s="137"/>
      <c r="Q28" s="8"/>
      <c r="R28" s="8"/>
      <c r="S28" s="8"/>
      <c r="T28" s="8"/>
    </row>
    <row r="29" spans="1:20" ht="13.5" x14ac:dyDescent="0.2">
      <c r="D29" s="80" t="s">
        <v>100</v>
      </c>
      <c r="E29" s="83">
        <v>923</v>
      </c>
      <c r="F29" s="83">
        <v>65</v>
      </c>
      <c r="G29" s="139">
        <f>I10+I7+I13+I22+I16+I19</f>
        <v>97500</v>
      </c>
      <c r="H29" s="139">
        <f>J25</f>
        <v>0</v>
      </c>
      <c r="I29" s="201">
        <f>K25</f>
        <v>150000</v>
      </c>
      <c r="J29" s="139">
        <f>O25</f>
        <v>0</v>
      </c>
      <c r="K29" s="208">
        <f>G29-H29-I29</f>
        <v>-52500</v>
      </c>
      <c r="L29" s="149"/>
      <c r="P29" s="166"/>
    </row>
    <row r="30" spans="1:20" x14ac:dyDescent="0.2">
      <c r="D30" s="75" t="s">
        <v>92</v>
      </c>
      <c r="E30" s="83">
        <v>275</v>
      </c>
      <c r="F30" s="83">
        <v>19</v>
      </c>
      <c r="G30" s="139">
        <f>I11+I8+I14+I23+I17+I20</f>
        <v>28500</v>
      </c>
      <c r="H30" s="139">
        <f>J26</f>
        <v>0</v>
      </c>
      <c r="I30" s="139">
        <v>0</v>
      </c>
      <c r="J30" s="77">
        <v>0</v>
      </c>
      <c r="K30" s="208">
        <f>G30-H30-I30</f>
        <v>28500</v>
      </c>
      <c r="L30" s="149"/>
      <c r="P30" s="166"/>
    </row>
    <row r="31" spans="1:20" x14ac:dyDescent="0.2">
      <c r="D31" s="75" t="s">
        <v>14</v>
      </c>
      <c r="E31" s="83">
        <v>219</v>
      </c>
      <c r="F31" s="83">
        <v>16</v>
      </c>
      <c r="G31" s="139">
        <f>I12+I9+I15+I24+I18+I21</f>
        <v>24000</v>
      </c>
      <c r="H31" s="139">
        <v>0</v>
      </c>
      <c r="I31" s="139">
        <v>0</v>
      </c>
      <c r="J31" s="77">
        <v>0</v>
      </c>
      <c r="K31" s="208">
        <f>G31-H31-I31</f>
        <v>24000</v>
      </c>
      <c r="L31" s="149"/>
    </row>
    <row r="32" spans="1:20" x14ac:dyDescent="0.2">
      <c r="K32" s="212"/>
    </row>
  </sheetData>
  <mergeCells count="40">
    <mergeCell ref="M6:O6"/>
    <mergeCell ref="C19:C21"/>
    <mergeCell ref="G19:G21"/>
    <mergeCell ref="H19:H21"/>
    <mergeCell ref="A1:R1"/>
    <mergeCell ref="A2:R2"/>
    <mergeCell ref="A3:R3"/>
    <mergeCell ref="A4:A5"/>
    <mergeCell ref="B4:B5"/>
    <mergeCell ref="C4:C5"/>
    <mergeCell ref="D4:D5"/>
    <mergeCell ref="E4:F4"/>
    <mergeCell ref="G4:H4"/>
    <mergeCell ref="I4:I5"/>
    <mergeCell ref="J4:J5"/>
    <mergeCell ref="K4:K5"/>
    <mergeCell ref="L4:L5"/>
    <mergeCell ref="B8:B9"/>
    <mergeCell ref="H7:H9"/>
    <mergeCell ref="G7:G9"/>
    <mergeCell ref="C10:C12"/>
    <mergeCell ref="G10:G12"/>
    <mergeCell ref="C7:C9"/>
    <mergeCell ref="H10:H12"/>
    <mergeCell ref="C22:C24"/>
    <mergeCell ref="Q4:Q5"/>
    <mergeCell ref="R4:R5"/>
    <mergeCell ref="E27:F27"/>
    <mergeCell ref="M4:O4"/>
    <mergeCell ref="C13:C15"/>
    <mergeCell ref="G13:G15"/>
    <mergeCell ref="H13:H15"/>
    <mergeCell ref="E6:F6"/>
    <mergeCell ref="G6:H6"/>
    <mergeCell ref="G22:G24"/>
    <mergeCell ref="H22:H24"/>
    <mergeCell ref="C16:C18"/>
    <mergeCell ref="G16:G18"/>
    <mergeCell ref="H16:H18"/>
    <mergeCell ref="P4:P5"/>
  </mergeCells>
  <pageMargins left="1.35" right="0.1" top="0.55000000000000004" bottom="0.18" header="0.5" footer="0.25"/>
  <pageSetup paperSize="5" scale="92" fitToHeight="0" orientation="landscape" r:id="rId1"/>
  <headerFooter alignWithMargins="0"/>
  <ignoredErrors>
    <ignoredError sqref="J25:K2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17"/>
  <sheetViews>
    <sheetView topLeftCell="A7" zoomScaleNormal="100" workbookViewId="0">
      <selection activeCell="M16" sqref="M16"/>
    </sheetView>
  </sheetViews>
  <sheetFormatPr defaultRowHeight="12.75" x14ac:dyDescent="0.2"/>
  <cols>
    <col min="1" max="1" width="11" customWidth="1"/>
    <col min="2" max="2" width="10.5703125" customWidth="1"/>
    <col min="3" max="3" width="8.85546875" customWidth="1"/>
    <col min="4" max="4" width="7.7109375" customWidth="1"/>
    <col min="5" max="5" width="4.42578125" customWidth="1"/>
    <col min="6" max="6" width="4.7109375" customWidth="1"/>
    <col min="7" max="7" width="6.85546875" customWidth="1"/>
    <col min="8" max="8" width="7.5703125" style="15" customWidth="1"/>
    <col min="9" max="9" width="9" customWidth="1"/>
    <col min="10" max="10" width="8.140625" customWidth="1"/>
    <col min="11" max="11" width="9" customWidth="1"/>
    <col min="12" max="12" width="8.42578125" customWidth="1"/>
    <col min="13" max="13" width="27.28515625" customWidth="1"/>
    <col min="14" max="14" width="15.85546875" customWidth="1"/>
    <col min="15" max="15" width="8.140625" customWidth="1"/>
    <col min="16" max="16" width="8.85546875" customWidth="1"/>
    <col min="17" max="17" width="10" customWidth="1"/>
    <col min="18" max="18" width="8.7109375" customWidth="1"/>
  </cols>
  <sheetData>
    <row r="1" spans="1:20" ht="23.2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28.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9.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53</v>
      </c>
      <c r="B4" s="1343" t="s">
        <v>3</v>
      </c>
      <c r="C4" s="1343" t="s">
        <v>185</v>
      </c>
      <c r="D4" s="1343" t="s">
        <v>29</v>
      </c>
      <c r="E4" s="1352" t="s">
        <v>4</v>
      </c>
      <c r="F4" s="1344"/>
      <c r="G4" s="1353" t="s">
        <v>186</v>
      </c>
      <c r="H4" s="1354"/>
      <c r="I4" s="1403" t="s">
        <v>206</v>
      </c>
      <c r="J4" s="1344" t="s">
        <v>207</v>
      </c>
      <c r="K4" s="1343" t="s">
        <v>208</v>
      </c>
      <c r="L4" s="1343" t="s">
        <v>209</v>
      </c>
      <c r="M4" s="1358" t="s">
        <v>26</v>
      </c>
      <c r="N4" s="1359"/>
      <c r="O4" s="1360"/>
      <c r="P4" s="1343" t="s">
        <v>210</v>
      </c>
      <c r="Q4" s="1344" t="s">
        <v>6</v>
      </c>
      <c r="R4" s="1345" t="s">
        <v>30</v>
      </c>
      <c r="S4" s="8"/>
      <c r="T4" s="8"/>
    </row>
    <row r="5" spans="1:20" ht="36.75" customHeight="1" x14ac:dyDescent="0.2">
      <c r="A5" s="1391"/>
      <c r="B5" s="1392"/>
      <c r="C5" s="1392"/>
      <c r="D5" s="1392"/>
      <c r="E5" s="7" t="s">
        <v>19</v>
      </c>
      <c r="F5" s="7" t="s">
        <v>24</v>
      </c>
      <c r="G5" s="2" t="s">
        <v>1</v>
      </c>
      <c r="H5" s="14" t="s">
        <v>2</v>
      </c>
      <c r="I5" s="1435"/>
      <c r="J5" s="1344"/>
      <c r="K5" s="1392"/>
      <c r="L5" s="1392"/>
      <c r="M5" s="103" t="s">
        <v>27</v>
      </c>
      <c r="N5" s="16" t="s">
        <v>28</v>
      </c>
      <c r="O5" s="43" t="s">
        <v>31</v>
      </c>
      <c r="P5" s="1343"/>
      <c r="Q5" s="1344"/>
      <c r="R5" s="1392"/>
      <c r="S5" s="8"/>
      <c r="T5" s="8"/>
    </row>
    <row r="6" spans="1:20" ht="19.5" customHeight="1" x14ac:dyDescent="0.2">
      <c r="A6" s="1034">
        <v>1</v>
      </c>
      <c r="B6" s="466">
        <v>2</v>
      </c>
      <c r="C6" s="1035">
        <v>3</v>
      </c>
      <c r="D6" s="466">
        <v>4</v>
      </c>
      <c r="E6" s="1396">
        <v>5</v>
      </c>
      <c r="F6" s="1397"/>
      <c r="G6" s="1396">
        <v>6</v>
      </c>
      <c r="H6" s="1397"/>
      <c r="I6" s="1035">
        <v>7</v>
      </c>
      <c r="J6" s="1035">
        <v>8</v>
      </c>
      <c r="K6" s="1035">
        <v>9</v>
      </c>
      <c r="L6" s="1036">
        <v>10</v>
      </c>
      <c r="M6" s="1396">
        <v>11</v>
      </c>
      <c r="N6" s="1398"/>
      <c r="O6" s="1397"/>
      <c r="P6" s="469" t="s">
        <v>144</v>
      </c>
      <c r="Q6" s="1036">
        <v>13</v>
      </c>
      <c r="R6" s="466">
        <v>14</v>
      </c>
      <c r="S6" s="8"/>
      <c r="T6" s="8"/>
    </row>
    <row r="7" spans="1:20" ht="38.25" customHeight="1" x14ac:dyDescent="0.2">
      <c r="A7" s="109" t="s">
        <v>179</v>
      </c>
      <c r="B7" s="634" t="s">
        <v>57</v>
      </c>
      <c r="C7" s="320">
        <v>30000</v>
      </c>
      <c r="D7" s="20" t="s">
        <v>92</v>
      </c>
      <c r="E7" s="54">
        <v>724</v>
      </c>
      <c r="F7" s="55">
        <v>100</v>
      </c>
      <c r="G7" s="453">
        <v>2014</v>
      </c>
      <c r="H7" s="312">
        <v>26589</v>
      </c>
      <c r="I7" s="84">
        <f t="shared" ref="I7:I12" si="0">H7*F7/100</f>
        <v>26589</v>
      </c>
      <c r="J7" s="203">
        <v>0</v>
      </c>
      <c r="K7" s="321">
        <v>26589</v>
      </c>
      <c r="L7" s="317">
        <v>0</v>
      </c>
      <c r="M7" s="23"/>
      <c r="N7" s="24"/>
      <c r="O7" s="25"/>
      <c r="P7" s="203">
        <f t="shared" ref="P7:P12" si="1">I7-K7</f>
        <v>0</v>
      </c>
      <c r="Q7" s="113"/>
      <c r="R7" s="30"/>
      <c r="S7" s="8"/>
      <c r="T7" s="8"/>
    </row>
    <row r="8" spans="1:20" ht="39.950000000000003" customHeight="1" x14ac:dyDescent="0.2">
      <c r="A8" s="48"/>
      <c r="B8" s="564" t="s">
        <v>470</v>
      </c>
      <c r="C8" s="241">
        <v>30000</v>
      </c>
      <c r="D8" s="20" t="s">
        <v>92</v>
      </c>
      <c r="E8" s="54">
        <v>724</v>
      </c>
      <c r="F8" s="55">
        <v>100</v>
      </c>
      <c r="G8" s="633">
        <v>2015</v>
      </c>
      <c r="H8" s="318">
        <v>30000</v>
      </c>
      <c r="I8" s="319">
        <f t="shared" si="0"/>
        <v>30000</v>
      </c>
      <c r="J8" s="203">
        <v>0</v>
      </c>
      <c r="K8" s="321">
        <v>30000</v>
      </c>
      <c r="L8" s="317">
        <v>0</v>
      </c>
      <c r="M8" s="217" t="s">
        <v>152</v>
      </c>
      <c r="N8" s="218" t="s">
        <v>239</v>
      </c>
      <c r="O8" s="67">
        <v>90000</v>
      </c>
      <c r="P8" s="203">
        <f t="shared" si="1"/>
        <v>0</v>
      </c>
      <c r="Q8" s="112"/>
      <c r="R8" s="30"/>
      <c r="S8" s="8"/>
      <c r="T8" s="8"/>
    </row>
    <row r="9" spans="1:20" ht="39.950000000000003" customHeight="1" x14ac:dyDescent="0.2">
      <c r="A9" s="48"/>
      <c r="B9" s="159"/>
      <c r="C9" s="241">
        <v>30000</v>
      </c>
      <c r="D9" s="20" t="s">
        <v>92</v>
      </c>
      <c r="E9" s="54">
        <v>724</v>
      </c>
      <c r="F9" s="55">
        <v>100</v>
      </c>
      <c r="G9" s="633">
        <v>2016</v>
      </c>
      <c r="H9" s="318">
        <v>30000</v>
      </c>
      <c r="I9" s="319">
        <f t="shared" si="0"/>
        <v>30000</v>
      </c>
      <c r="J9" s="203">
        <v>0</v>
      </c>
      <c r="K9" s="321">
        <v>30000</v>
      </c>
      <c r="L9" s="323">
        <v>49</v>
      </c>
      <c r="M9" s="217" t="s">
        <v>152</v>
      </c>
      <c r="N9" s="218" t="s">
        <v>421</v>
      </c>
      <c r="O9" s="67">
        <v>90000</v>
      </c>
      <c r="P9" s="203">
        <f t="shared" si="1"/>
        <v>0</v>
      </c>
      <c r="Q9" s="1433" t="s">
        <v>423</v>
      </c>
      <c r="R9" s="30"/>
      <c r="S9" s="8"/>
      <c r="T9" s="8"/>
    </row>
    <row r="10" spans="1:20" ht="39.950000000000003" customHeight="1" x14ac:dyDescent="0.2">
      <c r="A10" s="48"/>
      <c r="B10" s="159"/>
      <c r="C10" s="241">
        <v>30000</v>
      </c>
      <c r="D10" s="367" t="s">
        <v>92</v>
      </c>
      <c r="E10" s="54">
        <v>724</v>
      </c>
      <c r="F10" s="368">
        <v>100</v>
      </c>
      <c r="G10" s="633">
        <v>2017</v>
      </c>
      <c r="H10" s="286">
        <v>30000</v>
      </c>
      <c r="I10" s="319">
        <f t="shared" si="0"/>
        <v>30000</v>
      </c>
      <c r="J10" s="203">
        <v>0</v>
      </c>
      <c r="K10" s="321">
        <v>23178</v>
      </c>
      <c r="L10" s="203">
        <v>0</v>
      </c>
      <c r="M10" s="217" t="s">
        <v>152</v>
      </c>
      <c r="N10" s="218" t="s">
        <v>422</v>
      </c>
      <c r="O10" s="67">
        <v>90000</v>
      </c>
      <c r="P10" s="321">
        <f t="shared" si="1"/>
        <v>6822</v>
      </c>
      <c r="Q10" s="1404"/>
      <c r="R10" s="30"/>
      <c r="S10" s="8"/>
      <c r="T10" s="8"/>
    </row>
    <row r="11" spans="1:20" ht="39.950000000000003" customHeight="1" x14ac:dyDescent="0.2">
      <c r="A11" s="48"/>
      <c r="B11" s="159"/>
      <c r="C11" s="241">
        <v>30000</v>
      </c>
      <c r="D11" s="367" t="s">
        <v>92</v>
      </c>
      <c r="E11" s="54">
        <v>724</v>
      </c>
      <c r="F11" s="368">
        <v>100</v>
      </c>
      <c r="G11" s="633">
        <v>2018</v>
      </c>
      <c r="H11" s="286">
        <v>30000</v>
      </c>
      <c r="I11" s="319">
        <f t="shared" si="0"/>
        <v>30000</v>
      </c>
      <c r="J11" s="203">
        <v>0</v>
      </c>
      <c r="K11" s="321">
        <v>25110</v>
      </c>
      <c r="L11" s="203">
        <v>0</v>
      </c>
      <c r="M11" s="217" t="s">
        <v>152</v>
      </c>
      <c r="N11" s="218" t="s">
        <v>319</v>
      </c>
      <c r="O11" s="67">
        <v>90000</v>
      </c>
      <c r="P11" s="321">
        <f t="shared" si="1"/>
        <v>4890</v>
      </c>
      <c r="Q11" s="1404"/>
      <c r="R11" s="30"/>
      <c r="S11" s="8"/>
      <c r="T11" s="8"/>
    </row>
    <row r="12" spans="1:20" ht="39.950000000000003" customHeight="1" x14ac:dyDescent="0.2">
      <c r="A12" s="59"/>
      <c r="B12" s="267"/>
      <c r="C12" s="241">
        <v>30000</v>
      </c>
      <c r="D12" s="367" t="s">
        <v>92</v>
      </c>
      <c r="E12" s="54">
        <v>724</v>
      </c>
      <c r="F12" s="368">
        <v>100</v>
      </c>
      <c r="G12" s="633">
        <v>2019</v>
      </c>
      <c r="H12" s="286">
        <v>30000</v>
      </c>
      <c r="I12" s="319">
        <f t="shared" si="0"/>
        <v>30000</v>
      </c>
      <c r="J12" s="203">
        <v>0</v>
      </c>
      <c r="K12" s="321">
        <v>45123</v>
      </c>
      <c r="L12" s="203">
        <v>0</v>
      </c>
      <c r="M12" s="217" t="s">
        <v>152</v>
      </c>
      <c r="N12" s="218" t="s">
        <v>319</v>
      </c>
      <c r="O12" s="67">
        <v>90000</v>
      </c>
      <c r="P12" s="203">
        <f t="shared" si="1"/>
        <v>-15123</v>
      </c>
      <c r="Q12" s="1434"/>
      <c r="R12" s="30"/>
      <c r="S12" s="8"/>
      <c r="T12" s="8"/>
    </row>
    <row r="13" spans="1:20" ht="24.95" customHeight="1" thickBot="1" x14ac:dyDescent="0.25">
      <c r="A13" s="49"/>
      <c r="B13" s="33"/>
      <c r="C13" s="34"/>
      <c r="D13" s="35"/>
      <c r="E13" s="36"/>
      <c r="F13" s="37"/>
      <c r="G13" s="66" t="s">
        <v>0</v>
      </c>
      <c r="H13" s="38">
        <f>SUM(H7:H12)</f>
        <v>176589</v>
      </c>
      <c r="I13" s="61">
        <f>SUM(I7:I12)</f>
        <v>176589</v>
      </c>
      <c r="J13" s="62">
        <f>SUM(J7:J8)</f>
        <v>0</v>
      </c>
      <c r="K13" s="62">
        <f>SUM(K7:K12)</f>
        <v>180000</v>
      </c>
      <c r="L13" s="133">
        <f>SUM(L7:L9)</f>
        <v>49</v>
      </c>
      <c r="M13" s="39"/>
      <c r="N13" s="40"/>
      <c r="O13" s="41"/>
      <c r="P13" s="594">
        <f>SUM(P7:P12)</f>
        <v>-3411</v>
      </c>
      <c r="Q13" s="1053"/>
      <c r="R13" s="50"/>
      <c r="S13" s="8"/>
      <c r="T13" s="8"/>
    </row>
    <row r="14" spans="1:20" ht="9.75" customHeight="1" x14ac:dyDescent="0.2">
      <c r="A14" s="31"/>
      <c r="B14" s="31"/>
      <c r="C14" s="31"/>
      <c r="D14" s="31"/>
      <c r="E14" s="31"/>
      <c r="F14" s="31"/>
      <c r="G14" s="31"/>
      <c r="H14" s="32"/>
      <c r="I14" s="31"/>
      <c r="J14" s="31"/>
      <c r="K14" s="31"/>
      <c r="L14" s="31"/>
      <c r="M14" s="31"/>
      <c r="N14" s="31"/>
      <c r="O14" s="31"/>
      <c r="P14" s="31"/>
      <c r="Q14" s="31"/>
      <c r="R14" s="31"/>
      <c r="S14" s="8"/>
      <c r="T14" s="8"/>
    </row>
    <row r="15" spans="1:20" ht="57.75" customHeight="1" x14ac:dyDescent="0.2">
      <c r="A15" s="6"/>
      <c r="B15" s="6"/>
      <c r="C15" s="6"/>
      <c r="D15" s="237" t="s">
        <v>44</v>
      </c>
      <c r="E15" s="1364" t="s">
        <v>45</v>
      </c>
      <c r="F15" s="1364"/>
      <c r="G15" s="1091" t="s">
        <v>206</v>
      </c>
      <c r="H15" s="1041" t="s">
        <v>47</v>
      </c>
      <c r="I15" s="1040" t="s">
        <v>280</v>
      </c>
      <c r="J15" s="1054" t="s">
        <v>209</v>
      </c>
      <c r="K15" s="1091" t="s">
        <v>49</v>
      </c>
      <c r="L15" s="141"/>
      <c r="M15" s="6"/>
      <c r="N15" s="6"/>
      <c r="O15" s="6"/>
      <c r="P15" s="141"/>
      <c r="Q15" s="8"/>
      <c r="R15" s="8"/>
      <c r="S15" s="8"/>
      <c r="T15" s="8"/>
    </row>
    <row r="16" spans="1:20" ht="14.25" customHeight="1" x14ac:dyDescent="0.25">
      <c r="A16" s="8"/>
      <c r="B16" s="8"/>
      <c r="C16" s="8"/>
      <c r="D16" s="92"/>
      <c r="E16" s="146" t="s">
        <v>150</v>
      </c>
      <c r="F16" s="146" t="s">
        <v>24</v>
      </c>
      <c r="G16" s="73" t="s">
        <v>140</v>
      </c>
      <c r="H16" s="73" t="s">
        <v>141</v>
      </c>
      <c r="I16" s="81" t="s">
        <v>142</v>
      </c>
      <c r="J16" s="81" t="s">
        <v>143</v>
      </c>
      <c r="K16" s="82" t="s">
        <v>151</v>
      </c>
      <c r="L16" s="141"/>
      <c r="M16" s="8"/>
      <c r="N16" s="8"/>
      <c r="O16" s="8"/>
      <c r="P16" s="137"/>
      <c r="Q16" s="8"/>
      <c r="R16" s="8"/>
      <c r="S16" s="8"/>
      <c r="T16" s="8"/>
    </row>
    <row r="17" spans="4:12" ht="15.75" customHeight="1" x14ac:dyDescent="0.2">
      <c r="D17" s="75" t="s">
        <v>92</v>
      </c>
      <c r="E17" s="83">
        <v>724</v>
      </c>
      <c r="F17" s="83">
        <v>100</v>
      </c>
      <c r="G17" s="78">
        <f>I13</f>
        <v>176589</v>
      </c>
      <c r="H17" s="79">
        <f>J13</f>
        <v>0</v>
      </c>
      <c r="I17" s="78">
        <f>K13</f>
        <v>180000</v>
      </c>
      <c r="J17" s="78">
        <f>L13</f>
        <v>49</v>
      </c>
      <c r="K17" s="216">
        <f>G17-H17-I17</f>
        <v>-3411</v>
      </c>
      <c r="L17" s="137"/>
    </row>
  </sheetData>
  <mergeCells count="22">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Q9:Q12"/>
    <mergeCell ref="L4:L5"/>
    <mergeCell ref="E15:F15"/>
    <mergeCell ref="E6:F6"/>
    <mergeCell ref="G6:H6"/>
    <mergeCell ref="M6:O6"/>
  </mergeCells>
  <pageMargins left="1.35" right="0.1" top="0.55000000000000004" bottom="0.18" header="0.5" footer="0.25"/>
  <pageSetup paperSize="5" scale="93" fitToHeight="0" orientation="landscape" r:id="rId1"/>
  <headerFooter alignWithMargins="0"/>
  <ignoredErrors>
    <ignoredError sqref="K13:L1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17"/>
  <sheetViews>
    <sheetView topLeftCell="A10" zoomScaleNormal="100" workbookViewId="0">
      <selection activeCell="N18" sqref="N18"/>
    </sheetView>
  </sheetViews>
  <sheetFormatPr defaultRowHeight="12.75" x14ac:dyDescent="0.2"/>
  <cols>
    <col min="1" max="1" width="10.140625" customWidth="1"/>
    <col min="2" max="2" width="10.28515625" customWidth="1"/>
    <col min="3" max="3" width="8.85546875" customWidth="1"/>
    <col min="4" max="4" width="8" customWidth="1"/>
    <col min="5" max="5" width="4.85546875" customWidth="1"/>
    <col min="6" max="6" width="5.28515625" customWidth="1"/>
    <col min="7" max="7" width="7.7109375" customWidth="1"/>
    <col min="8" max="8" width="7.5703125" style="15" customWidth="1"/>
    <col min="9" max="10" width="8.5703125" customWidth="1"/>
    <col min="11" max="11" width="9.7109375" customWidth="1"/>
    <col min="12" max="12" width="8.42578125" customWidth="1"/>
    <col min="13" max="13" width="30.7109375" customWidth="1"/>
    <col min="14" max="14" width="16" customWidth="1"/>
    <col min="15" max="15" width="6.85546875" customWidth="1"/>
    <col min="16" max="16" width="8.85546875" customWidth="1"/>
    <col min="17" max="17" width="9.42578125" customWidth="1"/>
    <col min="18" max="18" width="8.42578125" customWidth="1"/>
  </cols>
  <sheetData>
    <row r="1" spans="1:20" ht="23.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21"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18"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8.25" customHeight="1" x14ac:dyDescent="0.2">
      <c r="A4" s="1351" t="s">
        <v>53</v>
      </c>
      <c r="B4" s="1343" t="s">
        <v>3</v>
      </c>
      <c r="C4" s="1343" t="s">
        <v>217</v>
      </c>
      <c r="D4" s="1343" t="s">
        <v>29</v>
      </c>
      <c r="E4" s="1352" t="s">
        <v>4</v>
      </c>
      <c r="F4" s="1344"/>
      <c r="G4" s="1438" t="s">
        <v>186</v>
      </c>
      <c r="H4" s="1439"/>
      <c r="I4" s="1343" t="s">
        <v>5</v>
      </c>
      <c r="J4" s="1344" t="s">
        <v>207</v>
      </c>
      <c r="K4" s="1343" t="s">
        <v>208</v>
      </c>
      <c r="L4" s="1343" t="s">
        <v>209</v>
      </c>
      <c r="M4" s="1440" t="s">
        <v>26</v>
      </c>
      <c r="N4" s="1441"/>
      <c r="O4" s="1442"/>
      <c r="P4" s="1343" t="s">
        <v>210</v>
      </c>
      <c r="Q4" s="1344" t="s">
        <v>6</v>
      </c>
      <c r="R4" s="1345" t="s">
        <v>30</v>
      </c>
      <c r="S4" s="8"/>
      <c r="T4" s="8"/>
    </row>
    <row r="5" spans="1:20" ht="30" customHeight="1" thickBot="1" x14ac:dyDescent="0.25">
      <c r="A5" s="1351"/>
      <c r="B5" s="1343"/>
      <c r="C5" s="1343"/>
      <c r="D5" s="1343"/>
      <c r="E5" s="7" t="s">
        <v>19</v>
      </c>
      <c r="F5" s="7" t="s">
        <v>24</v>
      </c>
      <c r="G5" s="2" t="s">
        <v>1</v>
      </c>
      <c r="H5" s="14" t="s">
        <v>2</v>
      </c>
      <c r="I5" s="1343"/>
      <c r="J5" s="1344"/>
      <c r="K5" s="1343"/>
      <c r="L5" s="1343"/>
      <c r="M5" s="72" t="s">
        <v>27</v>
      </c>
      <c r="N5" s="661" t="s">
        <v>28</v>
      </c>
      <c r="O5" s="581" t="s">
        <v>31</v>
      </c>
      <c r="P5" s="1343"/>
      <c r="Q5" s="1344"/>
      <c r="R5" s="1343"/>
      <c r="S5" s="8"/>
      <c r="T5" s="8"/>
    </row>
    <row r="6" spans="1:20" ht="15.75" customHeight="1" thickBot="1" x14ac:dyDescent="0.25">
      <c r="A6" s="611">
        <v>1</v>
      </c>
      <c r="B6" s="610">
        <v>2</v>
      </c>
      <c r="C6" s="612">
        <v>3</v>
      </c>
      <c r="D6" s="610">
        <v>4</v>
      </c>
      <c r="E6" s="1355">
        <v>5</v>
      </c>
      <c r="F6" s="1357"/>
      <c r="G6" s="1355">
        <v>6</v>
      </c>
      <c r="H6" s="1357"/>
      <c r="I6" s="612">
        <v>7</v>
      </c>
      <c r="J6" s="612">
        <v>8</v>
      </c>
      <c r="K6" s="612">
        <v>9</v>
      </c>
      <c r="L6" s="609">
        <v>10</v>
      </c>
      <c r="M6" s="1355">
        <v>11</v>
      </c>
      <c r="N6" s="1356"/>
      <c r="O6" s="1357"/>
      <c r="P6" s="613" t="s">
        <v>144</v>
      </c>
      <c r="Q6" s="609">
        <v>13</v>
      </c>
      <c r="R6" s="610">
        <v>14</v>
      </c>
      <c r="S6" s="8"/>
      <c r="T6" s="8"/>
    </row>
    <row r="7" spans="1:20" ht="38.25" customHeight="1" thickBot="1" x14ac:dyDescent="0.25">
      <c r="A7" s="1362" t="s">
        <v>62</v>
      </c>
      <c r="B7" s="634" t="s">
        <v>57</v>
      </c>
      <c r="C7" s="450">
        <v>30000</v>
      </c>
      <c r="D7" s="662" t="s">
        <v>63</v>
      </c>
      <c r="E7" s="471">
        <v>2431</v>
      </c>
      <c r="F7" s="663">
        <v>100</v>
      </c>
      <c r="G7" s="454">
        <v>2014</v>
      </c>
      <c r="H7" s="451">
        <v>26589</v>
      </c>
      <c r="I7" s="664">
        <f t="shared" ref="I7:I12" si="0">H7*F7/100</f>
        <v>26589</v>
      </c>
      <c r="J7" s="356">
        <v>0</v>
      </c>
      <c r="K7" s="356">
        <v>0</v>
      </c>
      <c r="L7" s="149">
        <v>0</v>
      </c>
      <c r="M7" s="665"/>
      <c r="N7" s="666"/>
      <c r="O7" s="667"/>
      <c r="P7" s="360">
        <f t="shared" ref="P7:P12" si="1">I7-J7-K7</f>
        <v>26589</v>
      </c>
      <c r="Q7" s="234"/>
      <c r="R7" s="418"/>
      <c r="S7" s="8"/>
      <c r="T7" s="8"/>
    </row>
    <row r="8" spans="1:20" ht="78" customHeight="1" thickBot="1" x14ac:dyDescent="0.25">
      <c r="A8" s="1362"/>
      <c r="B8" s="564" t="s">
        <v>358</v>
      </c>
      <c r="C8" s="531">
        <v>30000</v>
      </c>
      <c r="D8" s="647" t="s">
        <v>63</v>
      </c>
      <c r="E8" s="648">
        <v>2431</v>
      </c>
      <c r="F8" s="649">
        <v>100</v>
      </c>
      <c r="G8" s="650">
        <v>2015</v>
      </c>
      <c r="H8" s="651">
        <v>30000</v>
      </c>
      <c r="I8" s="532">
        <f t="shared" si="0"/>
        <v>30000</v>
      </c>
      <c r="J8" s="652">
        <v>0</v>
      </c>
      <c r="K8" s="660">
        <v>56589</v>
      </c>
      <c r="L8" s="653">
        <v>0</v>
      </c>
      <c r="M8" s="654" t="s">
        <v>314</v>
      </c>
      <c r="N8" s="655" t="s">
        <v>240</v>
      </c>
      <c r="O8" s="656" t="s">
        <v>216</v>
      </c>
      <c r="P8" s="657">
        <f t="shared" si="1"/>
        <v>-26589</v>
      </c>
      <c r="Q8" s="659"/>
      <c r="R8" s="658"/>
      <c r="S8" s="8"/>
      <c r="T8" s="8"/>
    </row>
    <row r="9" spans="1:20" ht="77.25" customHeight="1" thickBot="1" x14ac:dyDescent="0.25">
      <c r="A9" s="349"/>
      <c r="B9" s="159"/>
      <c r="C9" s="531">
        <v>30000</v>
      </c>
      <c r="D9" s="647" t="s">
        <v>63</v>
      </c>
      <c r="E9" s="648">
        <v>2431</v>
      </c>
      <c r="F9" s="649">
        <v>100</v>
      </c>
      <c r="G9" s="650">
        <v>2016</v>
      </c>
      <c r="H9" s="651">
        <v>30000</v>
      </c>
      <c r="I9" s="532">
        <f t="shared" si="0"/>
        <v>30000</v>
      </c>
      <c r="J9" s="652">
        <v>0</v>
      </c>
      <c r="K9" s="533">
        <v>30000</v>
      </c>
      <c r="L9" s="653">
        <v>0</v>
      </c>
      <c r="M9" s="654" t="s">
        <v>313</v>
      </c>
      <c r="N9" s="655" t="s">
        <v>241</v>
      </c>
      <c r="O9" s="656" t="s">
        <v>216</v>
      </c>
      <c r="P9" s="657">
        <f t="shared" si="1"/>
        <v>0</v>
      </c>
      <c r="Q9" s="659"/>
      <c r="R9" s="658"/>
      <c r="S9" s="8"/>
      <c r="T9" s="8"/>
    </row>
    <row r="10" spans="1:20" ht="78.75" customHeight="1" thickBot="1" x14ac:dyDescent="0.25">
      <c r="A10" s="923"/>
      <c r="B10" s="159"/>
      <c r="C10" s="531">
        <v>30000</v>
      </c>
      <c r="D10" s="647" t="s">
        <v>63</v>
      </c>
      <c r="E10" s="648">
        <v>2431</v>
      </c>
      <c r="F10" s="649">
        <v>100</v>
      </c>
      <c r="G10" s="650">
        <v>2017</v>
      </c>
      <c r="H10" s="651">
        <v>30000</v>
      </c>
      <c r="I10" s="532">
        <f t="shared" si="0"/>
        <v>30000</v>
      </c>
      <c r="J10" s="652">
        <v>0</v>
      </c>
      <c r="K10" s="533">
        <v>3288</v>
      </c>
      <c r="L10" s="653">
        <v>0</v>
      </c>
      <c r="M10" s="654" t="s">
        <v>314</v>
      </c>
      <c r="N10" s="655" t="s">
        <v>316</v>
      </c>
      <c r="O10" s="656" t="s">
        <v>216</v>
      </c>
      <c r="P10" s="657">
        <f t="shared" si="1"/>
        <v>26712</v>
      </c>
      <c r="Q10" s="646"/>
      <c r="R10" s="658"/>
      <c r="S10" s="8"/>
      <c r="T10" s="8"/>
    </row>
    <row r="11" spans="1:20" ht="78.75" customHeight="1" thickBot="1" x14ac:dyDescent="0.25">
      <c r="A11" s="1070"/>
      <c r="B11" s="159"/>
      <c r="C11" s="531">
        <v>30000</v>
      </c>
      <c r="D11" s="647" t="s">
        <v>63</v>
      </c>
      <c r="E11" s="648">
        <v>2431</v>
      </c>
      <c r="F11" s="649">
        <v>100</v>
      </c>
      <c r="G11" s="650">
        <v>2018</v>
      </c>
      <c r="H11" s="651">
        <v>30000</v>
      </c>
      <c r="I11" s="532">
        <f t="shared" si="0"/>
        <v>30000</v>
      </c>
      <c r="J11" s="652">
        <v>0</v>
      </c>
      <c r="K11" s="533">
        <v>56712</v>
      </c>
      <c r="L11" s="653">
        <v>0</v>
      </c>
      <c r="M11" s="654" t="s">
        <v>314</v>
      </c>
      <c r="N11" s="655" t="s">
        <v>312</v>
      </c>
      <c r="O11" s="656" t="s">
        <v>311</v>
      </c>
      <c r="P11" s="657">
        <f t="shared" si="1"/>
        <v>-26712</v>
      </c>
      <c r="Q11" s="1436" t="s">
        <v>424</v>
      </c>
      <c r="R11" s="658"/>
      <c r="S11" s="8"/>
      <c r="T11" s="8"/>
    </row>
    <row r="12" spans="1:20" ht="78.75" customHeight="1" thickBot="1" x14ac:dyDescent="0.25">
      <c r="A12" s="448"/>
      <c r="B12" s="159"/>
      <c r="C12" s="1133">
        <v>30000</v>
      </c>
      <c r="D12" s="1144" t="s">
        <v>63</v>
      </c>
      <c r="E12" s="1145">
        <v>2431</v>
      </c>
      <c r="F12" s="1146">
        <v>100</v>
      </c>
      <c r="G12" s="1130">
        <v>2019</v>
      </c>
      <c r="H12" s="1128">
        <v>3411</v>
      </c>
      <c r="I12" s="1147">
        <f t="shared" si="0"/>
        <v>3411</v>
      </c>
      <c r="J12" s="1148">
        <v>0</v>
      </c>
      <c r="K12" s="855">
        <v>3411</v>
      </c>
      <c r="L12" s="1149">
        <v>0</v>
      </c>
      <c r="M12" s="1150" t="s">
        <v>314</v>
      </c>
      <c r="N12" s="1151" t="s">
        <v>312</v>
      </c>
      <c r="O12" s="1152" t="s">
        <v>311</v>
      </c>
      <c r="P12" s="1153">
        <f t="shared" si="1"/>
        <v>0</v>
      </c>
      <c r="Q12" s="1437"/>
      <c r="R12" s="942"/>
      <c r="S12" s="8"/>
      <c r="T12" s="8"/>
    </row>
    <row r="13" spans="1:20" ht="18.75" customHeight="1" thickBot="1" x14ac:dyDescent="0.25">
      <c r="A13" s="384"/>
      <c r="B13" s="385"/>
      <c r="C13" s="386"/>
      <c r="D13" s="387"/>
      <c r="E13" s="742"/>
      <c r="F13" s="743"/>
      <c r="G13" s="623" t="s">
        <v>0</v>
      </c>
      <c r="H13" s="391">
        <f>SUM(H7:H12)</f>
        <v>150000</v>
      </c>
      <c r="I13" s="624">
        <f>SUM(I7:I12)</f>
        <v>150000</v>
      </c>
      <c r="J13" s="625">
        <f>SUM(J7:J8)</f>
        <v>0</v>
      </c>
      <c r="K13" s="625">
        <f>SUM(K8:K12)</f>
        <v>150000</v>
      </c>
      <c r="L13" s="626">
        <f>SUM(L7:L9)</f>
        <v>0</v>
      </c>
      <c r="M13" s="627"/>
      <c r="N13" s="628"/>
      <c r="O13" s="629"/>
      <c r="P13" s="630">
        <f>SUM(P7:P12)</f>
        <v>0</v>
      </c>
      <c r="Q13" s="1154"/>
      <c r="R13" s="412"/>
      <c r="S13" s="8"/>
      <c r="T13" s="8"/>
    </row>
    <row r="14" spans="1:20" ht="5.25" customHeight="1" x14ac:dyDescent="0.2">
      <c r="A14" s="31"/>
      <c r="B14" s="31"/>
      <c r="C14" s="31"/>
      <c r="D14" s="31"/>
      <c r="E14" s="31"/>
      <c r="F14" s="31"/>
      <c r="G14" s="31"/>
      <c r="H14" s="32"/>
      <c r="I14" s="31"/>
      <c r="J14" s="31"/>
      <c r="K14" s="31"/>
      <c r="L14" s="31"/>
      <c r="M14" s="31"/>
      <c r="N14" s="31"/>
      <c r="O14" s="31"/>
      <c r="P14" s="31"/>
      <c r="Q14" s="1143"/>
      <c r="R14" s="31"/>
      <c r="S14" s="8"/>
      <c r="T14" s="8"/>
    </row>
    <row r="15" spans="1:20" ht="49.5" customHeight="1" x14ac:dyDescent="0.2">
      <c r="A15" s="6"/>
      <c r="B15" s="6"/>
      <c r="C15" s="6"/>
      <c r="D15" s="1119" t="s">
        <v>44</v>
      </c>
      <c r="E15" s="1364" t="s">
        <v>45</v>
      </c>
      <c r="F15" s="1364"/>
      <c r="G15" s="153" t="s">
        <v>206</v>
      </c>
      <c r="H15" s="1041" t="s">
        <v>207</v>
      </c>
      <c r="I15" s="73" t="s">
        <v>280</v>
      </c>
      <c r="J15" s="1042" t="s">
        <v>315</v>
      </c>
      <c r="K15" s="1091" t="s">
        <v>282</v>
      </c>
      <c r="L15" s="141"/>
      <c r="M15" s="6"/>
      <c r="N15" s="6"/>
      <c r="O15" s="6"/>
      <c r="P15" s="136"/>
      <c r="Q15" s="193"/>
      <c r="R15" s="8"/>
      <c r="S15" s="8"/>
      <c r="T15" s="8"/>
    </row>
    <row r="16" spans="1:20" ht="15.75" customHeight="1" x14ac:dyDescent="0.25">
      <c r="A16" s="8"/>
      <c r="B16" s="8"/>
      <c r="C16" s="8"/>
      <c r="D16" s="92"/>
      <c r="E16" s="134" t="s">
        <v>150</v>
      </c>
      <c r="F16" s="73" t="s">
        <v>24</v>
      </c>
      <c r="G16" s="73" t="s">
        <v>140</v>
      </c>
      <c r="H16" s="73" t="s">
        <v>141</v>
      </c>
      <c r="I16" s="81" t="s">
        <v>142</v>
      </c>
      <c r="J16" s="81" t="s">
        <v>143</v>
      </c>
      <c r="K16" s="82" t="s">
        <v>151</v>
      </c>
      <c r="L16" s="141"/>
      <c r="M16" s="8"/>
      <c r="N16" s="8"/>
      <c r="O16" s="8"/>
      <c r="P16" s="137"/>
      <c r="Q16" s="8"/>
      <c r="R16" s="8"/>
      <c r="S16" s="8"/>
      <c r="T16" s="8"/>
    </row>
    <row r="17" spans="4:12" ht="25.5" x14ac:dyDescent="0.2">
      <c r="D17" s="140" t="s">
        <v>63</v>
      </c>
      <c r="E17" s="83">
        <v>2431</v>
      </c>
      <c r="F17" s="83">
        <v>100</v>
      </c>
      <c r="G17" s="78">
        <f>I13</f>
        <v>150000</v>
      </c>
      <c r="H17" s="79">
        <f>J13</f>
        <v>0</v>
      </c>
      <c r="I17" s="337">
        <f>K13</f>
        <v>150000</v>
      </c>
      <c r="J17" s="79">
        <v>0</v>
      </c>
      <c r="K17" s="337">
        <f>G17-H17-I17</f>
        <v>0</v>
      </c>
      <c r="L17" s="142"/>
    </row>
  </sheetData>
  <mergeCells count="23">
    <mergeCell ref="E15:F15"/>
    <mergeCell ref="R4:R5"/>
    <mergeCell ref="A1:R1"/>
    <mergeCell ref="A2:R2"/>
    <mergeCell ref="A3:R3"/>
    <mergeCell ref="A4:A5"/>
    <mergeCell ref="B4:B5"/>
    <mergeCell ref="C4:C5"/>
    <mergeCell ref="D4:D5"/>
    <mergeCell ref="E4:F4"/>
    <mergeCell ref="G4:H4"/>
    <mergeCell ref="I4:I5"/>
    <mergeCell ref="J4:J5"/>
    <mergeCell ref="K4:K5"/>
    <mergeCell ref="M4:O4"/>
    <mergeCell ref="A7:A8"/>
    <mergeCell ref="Q11:Q12"/>
    <mergeCell ref="P4:P5"/>
    <mergeCell ref="E6:F6"/>
    <mergeCell ref="G6:H6"/>
    <mergeCell ref="M6:O6"/>
    <mergeCell ref="Q4:Q5"/>
    <mergeCell ref="L4:L5"/>
  </mergeCells>
  <pageMargins left="1.35" right="0.1" top="0.3" bottom="0.18" header="0.5" footer="0.25"/>
  <pageSetup paperSize="5" scale="91" fitToHeight="0" orientation="landscape" r:id="rId1"/>
  <headerFooter alignWithMargins="0"/>
  <ignoredErrors>
    <ignoredError sqref="J13:L1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55"/>
  <sheetViews>
    <sheetView topLeftCell="A28" zoomScaleNormal="100" workbookViewId="0">
      <selection activeCell="A3" sqref="A3:R3"/>
    </sheetView>
  </sheetViews>
  <sheetFormatPr defaultRowHeight="12.75" x14ac:dyDescent="0.2"/>
  <cols>
    <col min="1" max="1" width="12.140625" customWidth="1"/>
    <col min="2" max="2" width="12.42578125" customWidth="1"/>
    <col min="3" max="3" width="9.140625" customWidth="1"/>
    <col min="4" max="4" width="10.7109375" customWidth="1"/>
    <col min="5" max="5" width="7.140625" customWidth="1"/>
    <col min="6" max="6" width="6.140625" customWidth="1"/>
    <col min="7" max="7" width="6.7109375" customWidth="1"/>
    <col min="8" max="8" width="7.5703125" style="15" customWidth="1"/>
    <col min="9" max="9" width="9.5703125" customWidth="1"/>
    <col min="10" max="10" width="8.7109375" customWidth="1"/>
    <col min="11" max="11" width="11.28515625" customWidth="1"/>
    <col min="12" max="12" width="12" customWidth="1"/>
    <col min="13" max="13" width="33.5703125" customWidth="1"/>
    <col min="14" max="14" width="39.5703125" customWidth="1"/>
    <col min="15" max="15" width="9.140625" customWidth="1"/>
    <col min="16" max="16" width="10.7109375" customWidth="1"/>
    <col min="17" max="17" width="12.5703125" customWidth="1"/>
    <col min="18" max="18" width="9" customWidth="1"/>
  </cols>
  <sheetData>
    <row r="1" spans="1:20" ht="21"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16.5" customHeight="1" thickBot="1" x14ac:dyDescent="0.3">
      <c r="A2" s="1445" t="s">
        <v>21</v>
      </c>
      <c r="B2" s="1445"/>
      <c r="C2" s="1445"/>
      <c r="D2" s="1445"/>
      <c r="E2" s="1445"/>
      <c r="F2" s="1445"/>
      <c r="G2" s="1445"/>
      <c r="H2" s="1445"/>
      <c r="I2" s="1445"/>
      <c r="J2" s="1445"/>
      <c r="K2" s="1445"/>
      <c r="L2" s="1445"/>
      <c r="M2" s="1445"/>
      <c r="N2" s="1445"/>
      <c r="O2" s="1445"/>
      <c r="P2" s="1445"/>
      <c r="Q2" s="1445"/>
      <c r="R2" s="1445"/>
    </row>
    <row r="3" spans="1:20" ht="15.7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6" customHeight="1" x14ac:dyDescent="0.2">
      <c r="A4" s="1351" t="s">
        <v>215</v>
      </c>
      <c r="B4" s="1343" t="s">
        <v>3</v>
      </c>
      <c r="C4" s="1343" t="s">
        <v>217</v>
      </c>
      <c r="D4" s="1343" t="s">
        <v>29</v>
      </c>
      <c r="E4" s="1352" t="s">
        <v>4</v>
      </c>
      <c r="F4" s="1344"/>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24.75" customHeight="1" x14ac:dyDescent="0.2">
      <c r="A5" s="1391"/>
      <c r="B5" s="1392"/>
      <c r="C5" s="1392"/>
      <c r="D5" s="1392"/>
      <c r="E5" s="169" t="s">
        <v>212</v>
      </c>
      <c r="F5" s="169" t="s">
        <v>24</v>
      </c>
      <c r="G5" s="170" t="s">
        <v>1</v>
      </c>
      <c r="H5" s="171" t="s">
        <v>2</v>
      </c>
      <c r="I5" s="1392"/>
      <c r="J5" s="1344"/>
      <c r="K5" s="1392"/>
      <c r="L5" s="1392"/>
      <c r="M5" s="1033" t="s">
        <v>27</v>
      </c>
      <c r="N5" s="16" t="s">
        <v>28</v>
      </c>
      <c r="O5" s="43" t="s">
        <v>31</v>
      </c>
      <c r="P5" s="1343"/>
      <c r="Q5" s="1344"/>
      <c r="R5" s="1392"/>
      <c r="S5" s="8"/>
      <c r="T5" s="8"/>
    </row>
    <row r="6" spans="1:20" ht="13.5" customHeight="1" x14ac:dyDescent="0.2">
      <c r="A6" s="1034">
        <v>1</v>
      </c>
      <c r="B6" s="466">
        <v>2</v>
      </c>
      <c r="C6" s="1035">
        <v>3</v>
      </c>
      <c r="D6" s="466">
        <v>4</v>
      </c>
      <c r="E6" s="1396">
        <v>5</v>
      </c>
      <c r="F6" s="1397"/>
      <c r="G6" s="1396">
        <v>6</v>
      </c>
      <c r="H6" s="1397"/>
      <c r="I6" s="1035">
        <v>7</v>
      </c>
      <c r="J6" s="1035">
        <v>8</v>
      </c>
      <c r="K6" s="1035">
        <v>9</v>
      </c>
      <c r="L6" s="1036">
        <v>10</v>
      </c>
      <c r="M6" s="1396">
        <v>11</v>
      </c>
      <c r="N6" s="1398"/>
      <c r="O6" s="1397"/>
      <c r="P6" s="469" t="s">
        <v>144</v>
      </c>
      <c r="Q6" s="1036">
        <v>13</v>
      </c>
      <c r="R6" s="466">
        <v>14</v>
      </c>
      <c r="S6" s="8"/>
      <c r="T6" s="8"/>
    </row>
    <row r="7" spans="1:20" ht="15" customHeight="1" x14ac:dyDescent="0.2">
      <c r="A7" s="1395" t="s">
        <v>23</v>
      </c>
      <c r="B7" s="1443" t="s">
        <v>22</v>
      </c>
      <c r="C7" s="1400">
        <v>30000</v>
      </c>
      <c r="D7" s="20" t="s">
        <v>147</v>
      </c>
      <c r="E7" s="54">
        <v>771</v>
      </c>
      <c r="F7" s="55">
        <v>31</v>
      </c>
      <c r="G7" s="1401">
        <v>2010</v>
      </c>
      <c r="H7" s="1399">
        <v>26096</v>
      </c>
      <c r="I7" s="84">
        <f>H7*F7/100</f>
        <v>8089.76</v>
      </c>
      <c r="J7" s="85">
        <v>0</v>
      </c>
      <c r="K7" s="85">
        <v>0</v>
      </c>
      <c r="L7" s="110">
        <v>0</v>
      </c>
      <c r="M7" s="23"/>
      <c r="N7" s="24"/>
      <c r="O7" s="25"/>
      <c r="P7" s="172">
        <f>I7-J7-K7</f>
        <v>8089.76</v>
      </c>
      <c r="Q7" s="26"/>
      <c r="R7" s="30"/>
      <c r="S7" s="8"/>
      <c r="T7" s="8"/>
    </row>
    <row r="8" spans="1:20" ht="12.95" customHeight="1" x14ac:dyDescent="0.2">
      <c r="A8" s="1362"/>
      <c r="B8" s="1444"/>
      <c r="C8" s="1366"/>
      <c r="D8" s="21" t="s">
        <v>18</v>
      </c>
      <c r="E8" s="54">
        <v>633</v>
      </c>
      <c r="F8" s="55">
        <v>25</v>
      </c>
      <c r="G8" s="1367"/>
      <c r="H8" s="1368"/>
      <c r="I8" s="84">
        <f>H7*F8/100</f>
        <v>6524</v>
      </c>
      <c r="J8" s="85">
        <v>0</v>
      </c>
      <c r="K8" s="85">
        <v>0</v>
      </c>
      <c r="L8" s="110">
        <v>0</v>
      </c>
      <c r="M8" s="27"/>
      <c r="N8" s="28"/>
      <c r="O8" s="29"/>
      <c r="P8" s="172">
        <f t="shared" ref="P8:P30" si="0">I8-J8-K8</f>
        <v>6524</v>
      </c>
      <c r="Q8" s="26"/>
      <c r="R8" s="30"/>
      <c r="S8" s="8"/>
      <c r="T8" s="8"/>
    </row>
    <row r="9" spans="1:20" ht="12.95" customHeight="1" x14ac:dyDescent="0.2">
      <c r="A9" s="1362"/>
      <c r="B9" s="69"/>
      <c r="C9" s="1366"/>
      <c r="D9" s="21" t="s">
        <v>16</v>
      </c>
      <c r="E9" s="54">
        <v>674</v>
      </c>
      <c r="F9" s="55">
        <v>27</v>
      </c>
      <c r="G9" s="1367"/>
      <c r="H9" s="1368"/>
      <c r="I9" s="84">
        <f>H7*F9/100</f>
        <v>7045.92</v>
      </c>
      <c r="J9" s="85">
        <v>0</v>
      </c>
      <c r="K9" s="85">
        <v>0</v>
      </c>
      <c r="L9" s="110">
        <v>0</v>
      </c>
      <c r="M9" s="27"/>
      <c r="N9" s="28"/>
      <c r="O9" s="29"/>
      <c r="P9" s="172">
        <f t="shared" si="0"/>
        <v>7045.92</v>
      </c>
      <c r="Q9" s="26"/>
      <c r="R9" s="30"/>
      <c r="S9" s="8"/>
      <c r="T9" s="8"/>
    </row>
    <row r="10" spans="1:20" ht="12.95" customHeight="1" thickBot="1" x14ac:dyDescent="0.25">
      <c r="A10" s="1362"/>
      <c r="B10" s="1444" t="s">
        <v>427</v>
      </c>
      <c r="C10" s="1366"/>
      <c r="D10" s="470" t="s">
        <v>17</v>
      </c>
      <c r="E10" s="471">
        <v>418</v>
      </c>
      <c r="F10" s="472">
        <v>17</v>
      </c>
      <c r="G10" s="1367"/>
      <c r="H10" s="1368"/>
      <c r="I10" s="526">
        <f>H7*F10/100</f>
        <v>4436.32</v>
      </c>
      <c r="J10" s="88">
        <v>0</v>
      </c>
      <c r="K10" s="88">
        <v>0</v>
      </c>
      <c r="L10" s="151">
        <v>0</v>
      </c>
      <c r="M10" s="370"/>
      <c r="N10" s="371"/>
      <c r="O10" s="372"/>
      <c r="P10" s="425">
        <f t="shared" si="0"/>
        <v>4436.32</v>
      </c>
      <c r="Q10" s="94"/>
      <c r="R10" s="94"/>
      <c r="S10" s="8"/>
      <c r="T10" s="8"/>
    </row>
    <row r="11" spans="1:20" ht="15.75" customHeight="1" x14ac:dyDescent="0.2">
      <c r="A11" s="1362"/>
      <c r="B11" s="1444"/>
      <c r="C11" s="1369">
        <v>30000</v>
      </c>
      <c r="D11" s="477" t="s">
        <v>147</v>
      </c>
      <c r="E11" s="478">
        <v>771</v>
      </c>
      <c r="F11" s="479">
        <v>31</v>
      </c>
      <c r="G11" s="1371">
        <v>2011</v>
      </c>
      <c r="H11" s="1373">
        <v>30000</v>
      </c>
      <c r="I11" s="480">
        <f>H11*F11/100</f>
        <v>9300</v>
      </c>
      <c r="J11" s="481">
        <v>0</v>
      </c>
      <c r="K11" s="481">
        <v>0</v>
      </c>
      <c r="L11" s="751">
        <v>0</v>
      </c>
      <c r="M11" s="505"/>
      <c r="N11" s="506"/>
      <c r="O11" s="527"/>
      <c r="P11" s="485">
        <f t="shared" si="0"/>
        <v>9300</v>
      </c>
      <c r="Q11" s="499"/>
      <c r="R11" s="486"/>
      <c r="S11" s="8"/>
      <c r="T11" s="8"/>
    </row>
    <row r="12" spans="1:20" ht="12.95" customHeight="1" x14ac:dyDescent="0.2">
      <c r="A12" s="48"/>
      <c r="B12" s="1444"/>
      <c r="C12" s="1366"/>
      <c r="D12" s="10" t="s">
        <v>18</v>
      </c>
      <c r="E12" s="96">
        <v>633</v>
      </c>
      <c r="F12" s="287">
        <v>25</v>
      </c>
      <c r="G12" s="1367"/>
      <c r="H12" s="1368"/>
      <c r="I12" s="86">
        <f>H11*F12/100</f>
        <v>7500</v>
      </c>
      <c r="J12" s="85">
        <v>0</v>
      </c>
      <c r="K12" s="85">
        <v>0</v>
      </c>
      <c r="L12" s="110">
        <v>0</v>
      </c>
      <c r="M12" s="27"/>
      <c r="N12" s="28"/>
      <c r="O12" s="29"/>
      <c r="P12" s="172">
        <f t="shared" si="0"/>
        <v>7500</v>
      </c>
      <c r="Q12" s="26"/>
      <c r="R12" s="30"/>
      <c r="S12" s="8"/>
      <c r="T12" s="8"/>
    </row>
    <row r="13" spans="1:20" ht="12.95" customHeight="1" x14ac:dyDescent="0.2">
      <c r="A13" s="48"/>
      <c r="B13" s="1444"/>
      <c r="C13" s="1366"/>
      <c r="D13" s="21" t="s">
        <v>16</v>
      </c>
      <c r="E13" s="54">
        <v>674</v>
      </c>
      <c r="F13" s="55">
        <v>27</v>
      </c>
      <c r="G13" s="1367"/>
      <c r="H13" s="1368"/>
      <c r="I13" s="102">
        <f>H11*F13/100</f>
        <v>8100</v>
      </c>
      <c r="J13" s="91">
        <v>0</v>
      </c>
      <c r="K13" s="91">
        <v>0</v>
      </c>
      <c r="L13" s="132">
        <v>0</v>
      </c>
      <c r="M13" s="17"/>
      <c r="N13" s="19"/>
      <c r="O13" s="18"/>
      <c r="P13" s="172">
        <f t="shared" si="0"/>
        <v>8100</v>
      </c>
      <c r="Q13" s="12"/>
      <c r="R13" s="13"/>
      <c r="S13" s="8"/>
      <c r="T13" s="8"/>
    </row>
    <row r="14" spans="1:20" ht="12.95" customHeight="1" thickBot="1" x14ac:dyDescent="0.25">
      <c r="A14" s="48"/>
      <c r="B14" s="4"/>
      <c r="C14" s="1370"/>
      <c r="D14" s="487" t="s">
        <v>17</v>
      </c>
      <c r="E14" s="488">
        <v>418</v>
      </c>
      <c r="F14" s="489">
        <v>17</v>
      </c>
      <c r="G14" s="1372"/>
      <c r="H14" s="1374"/>
      <c r="I14" s="516">
        <f>H11*F14/100</f>
        <v>5100</v>
      </c>
      <c r="J14" s="517">
        <v>0</v>
      </c>
      <c r="K14" s="517">
        <v>0</v>
      </c>
      <c r="L14" s="752">
        <v>0</v>
      </c>
      <c r="M14" s="494"/>
      <c r="N14" s="495"/>
      <c r="O14" s="525"/>
      <c r="P14" s="496">
        <f t="shared" si="0"/>
        <v>5100</v>
      </c>
      <c r="Q14" s="50"/>
      <c r="R14" s="50"/>
      <c r="S14" s="8"/>
      <c r="T14" s="8"/>
    </row>
    <row r="15" spans="1:20" ht="25.5" customHeight="1" x14ac:dyDescent="0.2">
      <c r="A15" s="48"/>
      <c r="B15" s="4"/>
      <c r="C15" s="1366">
        <v>30000</v>
      </c>
      <c r="D15" s="475" t="s">
        <v>147</v>
      </c>
      <c r="E15" s="96">
        <v>771</v>
      </c>
      <c r="F15" s="287">
        <v>31</v>
      </c>
      <c r="G15" s="1367">
        <v>2012</v>
      </c>
      <c r="H15" s="1368">
        <v>30000</v>
      </c>
      <c r="I15" s="476">
        <f>H15*F15/100</f>
        <v>9300</v>
      </c>
      <c r="J15" s="235">
        <v>50978</v>
      </c>
      <c r="K15" s="205">
        <v>0</v>
      </c>
      <c r="L15" s="338">
        <v>0</v>
      </c>
      <c r="M15" s="528" t="s">
        <v>320</v>
      </c>
      <c r="N15" s="869" t="s">
        <v>33</v>
      </c>
      <c r="O15" s="716">
        <v>53036</v>
      </c>
      <c r="P15" s="303">
        <f t="shared" si="0"/>
        <v>-41678</v>
      </c>
      <c r="Q15" s="12"/>
      <c r="R15" s="13"/>
      <c r="S15" s="8"/>
      <c r="T15" s="8"/>
    </row>
    <row r="16" spans="1:20" ht="12.95" customHeight="1" x14ac:dyDescent="0.2">
      <c r="A16" s="48"/>
      <c r="B16" s="4"/>
      <c r="C16" s="1366"/>
      <c r="D16" s="21" t="s">
        <v>18</v>
      </c>
      <c r="E16" s="54">
        <v>633</v>
      </c>
      <c r="F16" s="55">
        <v>25</v>
      </c>
      <c r="G16" s="1367"/>
      <c r="H16" s="1368"/>
      <c r="I16" s="86">
        <f>H15*F16/100</f>
        <v>7500</v>
      </c>
      <c r="J16" s="85">
        <v>0</v>
      </c>
      <c r="K16" s="91">
        <v>0</v>
      </c>
      <c r="L16" s="132">
        <v>0</v>
      </c>
      <c r="M16" s="27"/>
      <c r="N16" s="242"/>
      <c r="O16" s="29"/>
      <c r="P16" s="172">
        <f t="shared" si="0"/>
        <v>7500</v>
      </c>
      <c r="Q16" s="26"/>
      <c r="R16" s="30"/>
      <c r="S16" s="8"/>
      <c r="T16" s="8"/>
    </row>
    <row r="17" spans="1:20" ht="12.95" customHeight="1" x14ac:dyDescent="0.2">
      <c r="A17" s="48"/>
      <c r="B17" s="4"/>
      <c r="C17" s="1366"/>
      <c r="D17" s="21" t="s">
        <v>16</v>
      </c>
      <c r="E17" s="54">
        <v>674</v>
      </c>
      <c r="F17" s="55">
        <v>27</v>
      </c>
      <c r="G17" s="1367"/>
      <c r="H17" s="1368"/>
      <c r="I17" s="86">
        <f>H15*F17/100</f>
        <v>8100</v>
      </c>
      <c r="J17" s="85">
        <v>0</v>
      </c>
      <c r="K17" s="91">
        <v>0</v>
      </c>
      <c r="L17" s="132">
        <v>0</v>
      </c>
      <c r="M17" s="27"/>
      <c r="N17" s="242"/>
      <c r="O17" s="29"/>
      <c r="P17" s="172">
        <f t="shared" si="0"/>
        <v>8100</v>
      </c>
      <c r="Q17" s="26"/>
      <c r="R17" s="30"/>
      <c r="S17" s="8"/>
      <c r="T17" s="8"/>
    </row>
    <row r="18" spans="1:20" ht="12.95" customHeight="1" thickBot="1" x14ac:dyDescent="0.25">
      <c r="A18" s="48"/>
      <c r="B18" s="4"/>
      <c r="C18" s="1366"/>
      <c r="D18" s="470" t="s">
        <v>17</v>
      </c>
      <c r="E18" s="471">
        <v>418</v>
      </c>
      <c r="F18" s="472">
        <v>17</v>
      </c>
      <c r="G18" s="1367"/>
      <c r="H18" s="1368"/>
      <c r="I18" s="90">
        <f>H15*F18/100</f>
        <v>5100</v>
      </c>
      <c r="J18" s="474">
        <v>0</v>
      </c>
      <c r="K18" s="88">
        <v>0</v>
      </c>
      <c r="L18" s="151">
        <v>0</v>
      </c>
      <c r="M18" s="370"/>
      <c r="N18" s="870"/>
      <c r="O18" s="372"/>
      <c r="P18" s="425">
        <f t="shared" si="0"/>
        <v>5100</v>
      </c>
      <c r="Q18" s="94"/>
      <c r="R18" s="94"/>
      <c r="S18" s="8"/>
      <c r="T18" s="8"/>
    </row>
    <row r="19" spans="1:20" ht="26.25" customHeight="1" x14ac:dyDescent="0.2">
      <c r="A19" s="48"/>
      <c r="B19" s="4"/>
      <c r="C19" s="1369">
        <v>30000</v>
      </c>
      <c r="D19" s="477" t="s">
        <v>147</v>
      </c>
      <c r="E19" s="478">
        <v>771</v>
      </c>
      <c r="F19" s="479">
        <v>31</v>
      </c>
      <c r="G19" s="1371">
        <v>2013</v>
      </c>
      <c r="H19" s="1373">
        <v>30000</v>
      </c>
      <c r="I19" s="502">
        <f>H19*F19/100</f>
        <v>9300</v>
      </c>
      <c r="J19" s="504">
        <v>2058</v>
      </c>
      <c r="K19" s="504">
        <v>63060</v>
      </c>
      <c r="L19" s="759">
        <v>0</v>
      </c>
      <c r="M19" s="539" t="s">
        <v>321</v>
      </c>
      <c r="N19" s="875" t="s">
        <v>32</v>
      </c>
      <c r="O19" s="524">
        <v>53036</v>
      </c>
      <c r="P19" s="485">
        <f t="shared" si="0"/>
        <v>-55818</v>
      </c>
      <c r="Q19" s="507"/>
      <c r="R19" s="486"/>
      <c r="S19" s="8"/>
      <c r="T19" s="8"/>
    </row>
    <row r="20" spans="1:20" ht="12.95" customHeight="1" x14ac:dyDescent="0.2">
      <c r="A20" s="48"/>
      <c r="B20" s="4"/>
      <c r="C20" s="1366"/>
      <c r="D20" s="21" t="s">
        <v>18</v>
      </c>
      <c r="E20" s="54">
        <v>633</v>
      </c>
      <c r="F20" s="55">
        <v>25</v>
      </c>
      <c r="G20" s="1367"/>
      <c r="H20" s="1368"/>
      <c r="I20" s="86">
        <f>H19*F20/100</f>
        <v>7500</v>
      </c>
      <c r="J20" s="85">
        <v>0</v>
      </c>
      <c r="K20" s="85">
        <v>0</v>
      </c>
      <c r="L20" s="132">
        <v>0</v>
      </c>
      <c r="M20" s="27"/>
      <c r="N20" s="242"/>
      <c r="O20" s="29"/>
      <c r="P20" s="172">
        <f t="shared" si="0"/>
        <v>7500</v>
      </c>
      <c r="Q20" s="113"/>
      <c r="R20" s="30"/>
      <c r="S20" s="8"/>
      <c r="T20" s="8"/>
    </row>
    <row r="21" spans="1:20" ht="12.95" customHeight="1" x14ac:dyDescent="0.2">
      <c r="A21" s="48"/>
      <c r="B21" s="4"/>
      <c r="C21" s="1366"/>
      <c r="D21" s="21" t="s">
        <v>16</v>
      </c>
      <c r="E21" s="54">
        <v>674</v>
      </c>
      <c r="F21" s="55">
        <v>27</v>
      </c>
      <c r="G21" s="1367"/>
      <c r="H21" s="1368"/>
      <c r="I21" s="86">
        <f>H19*F21/100</f>
        <v>8100</v>
      </c>
      <c r="J21" s="85">
        <v>0</v>
      </c>
      <c r="K21" s="91">
        <v>0</v>
      </c>
      <c r="L21" s="132">
        <v>0</v>
      </c>
      <c r="M21" s="27"/>
      <c r="N21" s="242"/>
      <c r="O21" s="29"/>
      <c r="P21" s="172">
        <f t="shared" si="0"/>
        <v>8100</v>
      </c>
      <c r="Q21" s="112"/>
      <c r="R21" s="30"/>
      <c r="S21" s="8"/>
      <c r="T21" s="8"/>
    </row>
    <row r="22" spans="1:20" ht="12.95" customHeight="1" thickBot="1" x14ac:dyDescent="0.25">
      <c r="A22" s="48"/>
      <c r="B22" s="4"/>
      <c r="C22" s="1370"/>
      <c r="D22" s="487" t="s">
        <v>17</v>
      </c>
      <c r="E22" s="488">
        <v>418</v>
      </c>
      <c r="F22" s="489">
        <v>17</v>
      </c>
      <c r="G22" s="1372"/>
      <c r="H22" s="1374"/>
      <c r="I22" s="516">
        <f>H19*F22/100</f>
        <v>5100</v>
      </c>
      <c r="J22" s="491">
        <v>0</v>
      </c>
      <c r="K22" s="517">
        <v>0</v>
      </c>
      <c r="L22" s="752">
        <v>0</v>
      </c>
      <c r="M22" s="494"/>
      <c r="N22" s="876"/>
      <c r="O22" s="525"/>
      <c r="P22" s="496">
        <f t="shared" si="0"/>
        <v>5100</v>
      </c>
      <c r="Q22" s="558"/>
      <c r="R22" s="50"/>
      <c r="S22" s="8"/>
      <c r="T22" s="8"/>
    </row>
    <row r="23" spans="1:20" ht="12.95" customHeight="1" x14ac:dyDescent="0.2">
      <c r="A23" s="48"/>
      <c r="B23" s="4"/>
      <c r="C23" s="1369">
        <v>30000</v>
      </c>
      <c r="D23" s="477" t="s">
        <v>147</v>
      </c>
      <c r="E23" s="478">
        <v>771</v>
      </c>
      <c r="F23" s="479">
        <v>31</v>
      </c>
      <c r="G23" s="1371">
        <v>2014</v>
      </c>
      <c r="H23" s="1373">
        <v>30000</v>
      </c>
      <c r="I23" s="480">
        <f>H23*F23/100</f>
        <v>9300</v>
      </c>
      <c r="J23" s="481">
        <v>0</v>
      </c>
      <c r="K23" s="561">
        <v>15000</v>
      </c>
      <c r="L23" s="751">
        <v>0</v>
      </c>
      <c r="M23" s="872"/>
      <c r="N23" s="873"/>
      <c r="O23" s="527"/>
      <c r="P23" s="485">
        <f t="shared" si="0"/>
        <v>-5700</v>
      </c>
      <c r="Q23" s="638"/>
      <c r="R23" s="486"/>
      <c r="S23" s="8"/>
      <c r="T23" s="8"/>
    </row>
    <row r="24" spans="1:20" ht="27" customHeight="1" x14ac:dyDescent="0.2">
      <c r="A24" s="48"/>
      <c r="B24" s="4"/>
      <c r="C24" s="1366"/>
      <c r="D24" s="21" t="s">
        <v>18</v>
      </c>
      <c r="E24" s="54">
        <v>633</v>
      </c>
      <c r="F24" s="55">
        <v>25</v>
      </c>
      <c r="G24" s="1367"/>
      <c r="H24" s="1368"/>
      <c r="I24" s="319">
        <f>H23*F24/100</f>
        <v>7500</v>
      </c>
      <c r="J24" s="203">
        <v>0</v>
      </c>
      <c r="K24" s="286">
        <v>15000</v>
      </c>
      <c r="L24" s="338">
        <v>0</v>
      </c>
      <c r="M24" s="239" t="s">
        <v>182</v>
      </c>
      <c r="N24" s="243" t="s">
        <v>382</v>
      </c>
      <c r="O24" s="324">
        <v>100000</v>
      </c>
      <c r="P24" s="172">
        <f>I24-J24-K24</f>
        <v>-7500</v>
      </c>
      <c r="Q24" s="316"/>
      <c r="R24" s="30"/>
      <c r="S24" s="8"/>
      <c r="T24" s="8"/>
    </row>
    <row r="25" spans="1:20" ht="12.95" customHeight="1" x14ac:dyDescent="0.2">
      <c r="A25" s="48"/>
      <c r="B25" s="4"/>
      <c r="C25" s="1366"/>
      <c r="D25" s="21" t="s">
        <v>16</v>
      </c>
      <c r="E25" s="54">
        <v>674</v>
      </c>
      <c r="F25" s="55">
        <v>27</v>
      </c>
      <c r="G25" s="1367"/>
      <c r="H25" s="1368"/>
      <c r="I25" s="86">
        <f>H23*F25/100</f>
        <v>8100</v>
      </c>
      <c r="J25" s="85">
        <v>0</v>
      </c>
      <c r="K25" s="91">
        <v>0</v>
      </c>
      <c r="L25" s="132">
        <v>0</v>
      </c>
      <c r="M25" s="27"/>
      <c r="N25" s="242"/>
      <c r="O25" s="29"/>
      <c r="P25" s="172">
        <f t="shared" si="0"/>
        <v>8100</v>
      </c>
      <c r="Q25" s="316"/>
      <c r="R25" s="30"/>
      <c r="S25" s="8"/>
      <c r="T25" s="8"/>
    </row>
    <row r="26" spans="1:20" ht="12.95" customHeight="1" thickBot="1" x14ac:dyDescent="0.25">
      <c r="A26" s="48"/>
      <c r="B26" s="4"/>
      <c r="C26" s="1370"/>
      <c r="D26" s="487" t="s">
        <v>17</v>
      </c>
      <c r="E26" s="488">
        <v>418</v>
      </c>
      <c r="F26" s="489">
        <v>17</v>
      </c>
      <c r="G26" s="1372"/>
      <c r="H26" s="1374"/>
      <c r="I26" s="490">
        <f>H23*F26/100</f>
        <v>5100</v>
      </c>
      <c r="J26" s="491">
        <v>0</v>
      </c>
      <c r="K26" s="517">
        <v>0</v>
      </c>
      <c r="L26" s="752">
        <v>0</v>
      </c>
      <c r="M26" s="571"/>
      <c r="N26" s="874"/>
      <c r="O26" s="573"/>
      <c r="P26" s="496">
        <f t="shared" si="0"/>
        <v>5100</v>
      </c>
      <c r="Q26" s="639"/>
      <c r="R26" s="378"/>
      <c r="S26" s="8"/>
      <c r="T26" s="8"/>
    </row>
    <row r="27" spans="1:20" ht="15.75" customHeight="1" x14ac:dyDescent="0.2">
      <c r="A27" s="48"/>
      <c r="B27" s="4"/>
      <c r="C27" s="1366">
        <v>30000</v>
      </c>
      <c r="D27" s="475" t="s">
        <v>147</v>
      </c>
      <c r="E27" s="96">
        <v>771</v>
      </c>
      <c r="F27" s="287">
        <v>31</v>
      </c>
      <c r="G27" s="1367">
        <v>2015</v>
      </c>
      <c r="H27" s="1368">
        <v>30000</v>
      </c>
      <c r="I27" s="102">
        <f>H27*F27/100</f>
        <v>9300</v>
      </c>
      <c r="J27" s="89">
        <v>0</v>
      </c>
      <c r="K27" s="235">
        <v>15000</v>
      </c>
      <c r="L27" s="132">
        <v>0</v>
      </c>
      <c r="M27" s="304" t="s">
        <v>189</v>
      </c>
      <c r="N27" s="871" t="s">
        <v>214</v>
      </c>
      <c r="O27" s="866">
        <v>95000</v>
      </c>
      <c r="P27" s="303">
        <f t="shared" si="0"/>
        <v>-5700</v>
      </c>
      <c r="Q27" s="177"/>
      <c r="R27" s="13"/>
      <c r="S27" s="8"/>
      <c r="T27" s="8"/>
    </row>
    <row r="28" spans="1:20" ht="16.5" customHeight="1" x14ac:dyDescent="0.2">
      <c r="A28" s="48"/>
      <c r="B28" s="4"/>
      <c r="C28" s="1366"/>
      <c r="D28" s="21" t="s">
        <v>18</v>
      </c>
      <c r="E28" s="54">
        <v>633</v>
      </c>
      <c r="F28" s="55">
        <v>25</v>
      </c>
      <c r="G28" s="1367"/>
      <c r="H28" s="1368"/>
      <c r="I28" s="319">
        <f>H27*F28/100</f>
        <v>7500</v>
      </c>
      <c r="J28" s="204">
        <v>0</v>
      </c>
      <c r="K28" s="321">
        <v>15000</v>
      </c>
      <c r="L28" s="328">
        <v>0</v>
      </c>
      <c r="M28" s="1098" t="s">
        <v>183</v>
      </c>
      <c r="N28" s="1099" t="s">
        <v>213</v>
      </c>
      <c r="O28" s="324">
        <v>65000</v>
      </c>
      <c r="P28" s="172">
        <f t="shared" si="0"/>
        <v>-7500</v>
      </c>
      <c r="Q28" s="158"/>
      <c r="R28" s="30"/>
      <c r="S28" s="8"/>
      <c r="T28" s="8"/>
    </row>
    <row r="29" spans="1:20" ht="12.95" customHeight="1" x14ac:dyDescent="0.2">
      <c r="A29" s="48"/>
      <c r="B29" s="4"/>
      <c r="C29" s="1366"/>
      <c r="D29" s="21" t="s">
        <v>16</v>
      </c>
      <c r="E29" s="54">
        <v>674</v>
      </c>
      <c r="F29" s="55">
        <v>27</v>
      </c>
      <c r="G29" s="1367"/>
      <c r="H29" s="1368"/>
      <c r="I29" s="86">
        <f>H27*F29/100</f>
        <v>8100</v>
      </c>
      <c r="J29" s="89">
        <v>0</v>
      </c>
      <c r="K29" s="91">
        <v>0</v>
      </c>
      <c r="L29" s="132">
        <v>0</v>
      </c>
      <c r="M29" s="17"/>
      <c r="N29" s="19"/>
      <c r="O29" s="18"/>
      <c r="P29" s="172">
        <f t="shared" si="0"/>
        <v>8100</v>
      </c>
      <c r="Q29" s="177"/>
      <c r="R29" s="13"/>
      <c r="S29" s="8"/>
      <c r="T29" s="8"/>
    </row>
    <row r="30" spans="1:20" ht="12.95" customHeight="1" thickBot="1" x14ac:dyDescent="0.25">
      <c r="A30" s="48"/>
      <c r="B30" s="4"/>
      <c r="C30" s="1366"/>
      <c r="D30" s="470" t="s">
        <v>17</v>
      </c>
      <c r="E30" s="471">
        <v>418</v>
      </c>
      <c r="F30" s="472">
        <v>17</v>
      </c>
      <c r="G30" s="1367"/>
      <c r="H30" s="1368"/>
      <c r="I30" s="473">
        <f>H27*F30/100</f>
        <v>5100</v>
      </c>
      <c r="J30" s="107">
        <v>0</v>
      </c>
      <c r="K30" s="88">
        <v>0</v>
      </c>
      <c r="L30" s="151">
        <v>0</v>
      </c>
      <c r="M30" s="370"/>
      <c r="N30" s="371"/>
      <c r="O30" s="372"/>
      <c r="P30" s="425">
        <f t="shared" si="0"/>
        <v>5100</v>
      </c>
      <c r="Q30" s="877"/>
      <c r="R30" s="94"/>
      <c r="S30" s="8"/>
      <c r="T30" s="8"/>
    </row>
    <row r="31" spans="1:20" ht="15" customHeight="1" x14ac:dyDescent="0.2">
      <c r="A31" s="48"/>
      <c r="B31" s="4"/>
      <c r="C31" s="1369">
        <v>30000</v>
      </c>
      <c r="D31" s="477" t="s">
        <v>147</v>
      </c>
      <c r="E31" s="478">
        <v>771</v>
      </c>
      <c r="F31" s="479">
        <v>31</v>
      </c>
      <c r="G31" s="1371">
        <v>2016</v>
      </c>
      <c r="H31" s="1373">
        <v>26137</v>
      </c>
      <c r="I31" s="480">
        <f>H31*F31/100</f>
        <v>8102.47</v>
      </c>
      <c r="J31" s="519">
        <v>0</v>
      </c>
      <c r="K31" s="504"/>
      <c r="L31" s="774">
        <v>66</v>
      </c>
      <c r="M31" s="636" t="s">
        <v>189</v>
      </c>
      <c r="N31" s="878" t="s">
        <v>425</v>
      </c>
      <c r="O31" s="802">
        <v>95000</v>
      </c>
      <c r="P31" s="485">
        <f t="shared" ref="P31:P34" si="1">I31-J31-K31</f>
        <v>8102.47</v>
      </c>
      <c r="Q31" s="732"/>
      <c r="R31" s="486"/>
      <c r="S31" s="8"/>
      <c r="T31" s="8"/>
    </row>
    <row r="32" spans="1:20" ht="16.5" x14ac:dyDescent="0.2">
      <c r="A32" s="48"/>
      <c r="B32" s="4"/>
      <c r="C32" s="1366"/>
      <c r="D32" s="21" t="s">
        <v>18</v>
      </c>
      <c r="E32" s="54">
        <v>633</v>
      </c>
      <c r="F32" s="55">
        <v>25</v>
      </c>
      <c r="G32" s="1367"/>
      <c r="H32" s="1368"/>
      <c r="I32" s="1096">
        <f>H31*F32/100</f>
        <v>6534.25</v>
      </c>
      <c r="J32" s="1097">
        <v>0</v>
      </c>
      <c r="K32" s="286">
        <v>26137</v>
      </c>
      <c r="L32" s="338">
        <v>0</v>
      </c>
      <c r="M32" s="239" t="s">
        <v>183</v>
      </c>
      <c r="N32" s="244" t="s">
        <v>322</v>
      </c>
      <c r="O32" s="199">
        <v>65000</v>
      </c>
      <c r="P32" s="256">
        <f t="shared" si="1"/>
        <v>-19602.75</v>
      </c>
      <c r="Q32" s="314"/>
      <c r="R32" s="30"/>
      <c r="S32" s="8"/>
      <c r="T32" s="8"/>
    </row>
    <row r="33" spans="1:20" ht="12.95" customHeight="1" x14ac:dyDescent="0.2">
      <c r="A33" s="48"/>
      <c r="B33" s="4"/>
      <c r="C33" s="1366"/>
      <c r="D33" s="21" t="s">
        <v>16</v>
      </c>
      <c r="E33" s="54">
        <v>674</v>
      </c>
      <c r="F33" s="55">
        <v>27</v>
      </c>
      <c r="G33" s="1367"/>
      <c r="H33" s="1368"/>
      <c r="I33" s="86">
        <f>H31*F33/100</f>
        <v>7056.99</v>
      </c>
      <c r="J33" s="89">
        <v>0</v>
      </c>
      <c r="K33" s="91">
        <v>0</v>
      </c>
      <c r="L33" s="132">
        <v>0</v>
      </c>
      <c r="M33" s="17"/>
      <c r="N33" s="19"/>
      <c r="O33" s="18"/>
      <c r="P33" s="172">
        <f t="shared" si="1"/>
        <v>7056.99</v>
      </c>
      <c r="Q33" s="314"/>
      <c r="R33" s="30"/>
      <c r="S33" s="8"/>
      <c r="T33" s="8"/>
    </row>
    <row r="34" spans="1:20" ht="12.95" customHeight="1" thickBot="1" x14ac:dyDescent="0.25">
      <c r="A34" s="48"/>
      <c r="B34" s="4"/>
      <c r="C34" s="1366"/>
      <c r="D34" s="487" t="s">
        <v>17</v>
      </c>
      <c r="E34" s="488">
        <v>418</v>
      </c>
      <c r="F34" s="489">
        <v>17</v>
      </c>
      <c r="G34" s="1372"/>
      <c r="H34" s="1374"/>
      <c r="I34" s="490">
        <f>H31*F34/100</f>
        <v>4443.29</v>
      </c>
      <c r="J34" s="492">
        <v>0</v>
      </c>
      <c r="K34" s="517">
        <v>0</v>
      </c>
      <c r="L34" s="752">
        <v>0</v>
      </c>
      <c r="M34" s="494"/>
      <c r="N34" s="495"/>
      <c r="O34" s="525"/>
      <c r="P34" s="496">
        <f t="shared" si="1"/>
        <v>4443.29</v>
      </c>
      <c r="Q34" s="879"/>
      <c r="R34" s="427"/>
      <c r="S34" s="8"/>
      <c r="T34" s="8"/>
    </row>
    <row r="35" spans="1:20" ht="16.5" x14ac:dyDescent="0.2">
      <c r="A35" s="48"/>
      <c r="B35" s="4"/>
      <c r="C35" s="1369">
        <v>30000</v>
      </c>
      <c r="D35" s="475" t="s">
        <v>147</v>
      </c>
      <c r="E35" s="96">
        <v>771</v>
      </c>
      <c r="F35" s="287">
        <v>31</v>
      </c>
      <c r="G35" s="1367">
        <v>2017</v>
      </c>
      <c r="H35" s="1368">
        <v>0</v>
      </c>
      <c r="I35" s="102">
        <f>H35*F35/100</f>
        <v>0</v>
      </c>
      <c r="J35" s="89">
        <v>0</v>
      </c>
      <c r="K35" s="91">
        <v>0</v>
      </c>
      <c r="L35" s="132">
        <v>0</v>
      </c>
      <c r="M35" s="304" t="s">
        <v>189</v>
      </c>
      <c r="N35" s="871" t="s">
        <v>426</v>
      </c>
      <c r="O35" s="790">
        <v>95000</v>
      </c>
      <c r="P35" s="205">
        <v>0</v>
      </c>
      <c r="Q35" s="1436" t="s">
        <v>359</v>
      </c>
      <c r="R35" s="486"/>
      <c r="S35" s="8"/>
      <c r="T35" s="8"/>
    </row>
    <row r="36" spans="1:20" ht="16.5" x14ac:dyDescent="0.2">
      <c r="A36" s="48"/>
      <c r="B36" s="4"/>
      <c r="C36" s="1366"/>
      <c r="D36" s="21" t="s">
        <v>18</v>
      </c>
      <c r="E36" s="54">
        <v>633</v>
      </c>
      <c r="F36" s="55">
        <v>25</v>
      </c>
      <c r="G36" s="1367"/>
      <c r="H36" s="1368"/>
      <c r="I36" s="319">
        <f>H35*F36/100</f>
        <v>0</v>
      </c>
      <c r="J36" s="204">
        <v>0</v>
      </c>
      <c r="K36" s="205">
        <v>0</v>
      </c>
      <c r="L36" s="328">
        <v>0</v>
      </c>
      <c r="M36" s="239" t="s">
        <v>183</v>
      </c>
      <c r="N36" s="244" t="s">
        <v>322</v>
      </c>
      <c r="O36" s="199">
        <v>65000</v>
      </c>
      <c r="P36" s="203">
        <v>0</v>
      </c>
      <c r="Q36" s="1404"/>
      <c r="R36" s="30"/>
      <c r="S36" s="8"/>
      <c r="T36" s="8"/>
    </row>
    <row r="37" spans="1:20" ht="12.95" customHeight="1" x14ac:dyDescent="0.2">
      <c r="A37" s="48"/>
      <c r="B37" s="4"/>
      <c r="C37" s="1366"/>
      <c r="D37" s="21" t="s">
        <v>16</v>
      </c>
      <c r="E37" s="54">
        <v>674</v>
      </c>
      <c r="F37" s="55">
        <v>27</v>
      </c>
      <c r="G37" s="1367"/>
      <c r="H37" s="1368"/>
      <c r="I37" s="86">
        <f>H35*F37/100</f>
        <v>0</v>
      </c>
      <c r="J37" s="89">
        <v>0</v>
      </c>
      <c r="K37" s="91">
        <v>0</v>
      </c>
      <c r="L37" s="132">
        <v>0</v>
      </c>
      <c r="M37" s="17"/>
      <c r="N37" s="19"/>
      <c r="O37" s="18"/>
      <c r="P37" s="203">
        <v>0</v>
      </c>
      <c r="Q37" s="1404"/>
      <c r="R37" s="30"/>
      <c r="S37" s="8"/>
      <c r="T37" s="8"/>
    </row>
    <row r="38" spans="1:20" ht="12.95" customHeight="1" thickBot="1" x14ac:dyDescent="0.25">
      <c r="A38" s="48"/>
      <c r="B38" s="4"/>
      <c r="C38" s="1366"/>
      <c r="D38" s="569" t="s">
        <v>17</v>
      </c>
      <c r="E38" s="546">
        <v>418</v>
      </c>
      <c r="F38" s="1155">
        <v>17</v>
      </c>
      <c r="G38" s="1372"/>
      <c r="H38" s="1374"/>
      <c r="I38" s="490">
        <f>H35*F38/100</f>
        <v>0</v>
      </c>
      <c r="J38" s="518">
        <v>0</v>
      </c>
      <c r="K38" s="491">
        <v>0</v>
      </c>
      <c r="L38" s="803">
        <v>0</v>
      </c>
      <c r="M38" s="571"/>
      <c r="N38" s="572"/>
      <c r="O38" s="573"/>
      <c r="P38" s="431">
        <v>0</v>
      </c>
      <c r="Q38" s="1404"/>
      <c r="R38" s="378"/>
      <c r="S38" s="8"/>
      <c r="T38" s="8"/>
    </row>
    <row r="39" spans="1:20" ht="16.5" x14ac:dyDescent="0.2">
      <c r="A39" s="48"/>
      <c r="B39" s="4"/>
      <c r="C39" s="1369">
        <v>30000</v>
      </c>
      <c r="D39" s="475" t="s">
        <v>147</v>
      </c>
      <c r="E39" s="96">
        <v>771</v>
      </c>
      <c r="F39" s="287">
        <v>31</v>
      </c>
      <c r="G39" s="1367">
        <v>2018</v>
      </c>
      <c r="H39" s="1368">
        <v>0</v>
      </c>
      <c r="I39" s="102">
        <f>H39*F39/100</f>
        <v>0</v>
      </c>
      <c r="J39" s="89">
        <v>0</v>
      </c>
      <c r="K39" s="91">
        <v>0</v>
      </c>
      <c r="L39" s="132">
        <v>0</v>
      </c>
      <c r="M39" s="304" t="s">
        <v>189</v>
      </c>
      <c r="N39" s="871" t="s">
        <v>426</v>
      </c>
      <c r="O39" s="790">
        <v>95000</v>
      </c>
      <c r="P39" s="559">
        <v>0</v>
      </c>
      <c r="Q39" s="1404"/>
      <c r="R39" s="94"/>
      <c r="S39" s="8"/>
      <c r="T39" s="8"/>
    </row>
    <row r="40" spans="1:20" ht="16.5" x14ac:dyDescent="0.2">
      <c r="A40" s="48"/>
      <c r="B40" s="4"/>
      <c r="C40" s="1366"/>
      <c r="D40" s="21" t="s">
        <v>18</v>
      </c>
      <c r="E40" s="54">
        <v>633</v>
      </c>
      <c r="F40" s="55">
        <v>25</v>
      </c>
      <c r="G40" s="1367"/>
      <c r="H40" s="1368"/>
      <c r="I40" s="319">
        <f>H39*F40/100</f>
        <v>0</v>
      </c>
      <c r="J40" s="204">
        <v>0</v>
      </c>
      <c r="K40" s="205">
        <v>0</v>
      </c>
      <c r="L40" s="328">
        <v>0</v>
      </c>
      <c r="M40" s="239" t="s">
        <v>183</v>
      </c>
      <c r="N40" s="244" t="s">
        <v>322</v>
      </c>
      <c r="O40" s="199">
        <v>65000</v>
      </c>
      <c r="P40" s="203">
        <v>0</v>
      </c>
      <c r="Q40" s="1404"/>
      <c r="R40" s="253"/>
      <c r="S40" s="8"/>
      <c r="T40" s="8"/>
    </row>
    <row r="41" spans="1:20" ht="12.95" customHeight="1" x14ac:dyDescent="0.2">
      <c r="A41" s="48"/>
      <c r="B41" s="4"/>
      <c r="C41" s="1366"/>
      <c r="D41" s="21" t="s">
        <v>16</v>
      </c>
      <c r="E41" s="54">
        <v>674</v>
      </c>
      <c r="F41" s="55">
        <v>27</v>
      </c>
      <c r="G41" s="1367"/>
      <c r="H41" s="1368"/>
      <c r="I41" s="86">
        <f>H39*F41/100</f>
        <v>0</v>
      </c>
      <c r="J41" s="89">
        <v>0</v>
      </c>
      <c r="K41" s="91">
        <v>0</v>
      </c>
      <c r="L41" s="132">
        <v>0</v>
      </c>
      <c r="M41" s="17"/>
      <c r="N41" s="19"/>
      <c r="O41" s="18"/>
      <c r="P41" s="203">
        <v>0</v>
      </c>
      <c r="Q41" s="1404"/>
      <c r="R41" s="253"/>
      <c r="S41" s="8"/>
      <c r="T41" s="8"/>
    </row>
    <row r="42" spans="1:20" ht="12.95" customHeight="1" thickBot="1" x14ac:dyDescent="0.25">
      <c r="A42" s="48"/>
      <c r="B42" s="4"/>
      <c r="C42" s="1366"/>
      <c r="D42" s="569" t="s">
        <v>17</v>
      </c>
      <c r="E42" s="546">
        <v>418</v>
      </c>
      <c r="F42" s="1155">
        <v>17</v>
      </c>
      <c r="G42" s="1372"/>
      <c r="H42" s="1374"/>
      <c r="I42" s="490">
        <f>H39*F42/100</f>
        <v>0</v>
      </c>
      <c r="J42" s="518">
        <v>0</v>
      </c>
      <c r="K42" s="491">
        <v>0</v>
      </c>
      <c r="L42" s="803">
        <v>0</v>
      </c>
      <c r="M42" s="571"/>
      <c r="N42" s="572"/>
      <c r="O42" s="573"/>
      <c r="P42" s="431">
        <v>0</v>
      </c>
      <c r="Q42" s="1404"/>
      <c r="R42" s="94"/>
      <c r="S42" s="8"/>
      <c r="T42" s="8"/>
    </row>
    <row r="43" spans="1:20" ht="16.5" x14ac:dyDescent="0.2">
      <c r="A43" s="48"/>
      <c r="B43" s="4"/>
      <c r="C43" s="1369">
        <v>30000</v>
      </c>
      <c r="D43" s="475" t="s">
        <v>147</v>
      </c>
      <c r="E43" s="96">
        <v>771</v>
      </c>
      <c r="F43" s="287">
        <v>31</v>
      </c>
      <c r="G43" s="1367">
        <v>2019</v>
      </c>
      <c r="H43" s="1368">
        <v>0</v>
      </c>
      <c r="I43" s="102">
        <f>H43*F43/100</f>
        <v>0</v>
      </c>
      <c r="J43" s="89">
        <v>0</v>
      </c>
      <c r="K43" s="91">
        <v>0</v>
      </c>
      <c r="L43" s="132">
        <v>0</v>
      </c>
      <c r="M43" s="304" t="s">
        <v>189</v>
      </c>
      <c r="N43" s="871" t="s">
        <v>426</v>
      </c>
      <c r="O43" s="790">
        <v>95000</v>
      </c>
      <c r="P43" s="559">
        <v>0</v>
      </c>
      <c r="Q43" s="1404"/>
      <c r="R43" s="486"/>
      <c r="S43" s="8"/>
      <c r="T43" s="8"/>
    </row>
    <row r="44" spans="1:20" ht="16.5" x14ac:dyDescent="0.2">
      <c r="A44" s="48"/>
      <c r="B44" s="4"/>
      <c r="C44" s="1366"/>
      <c r="D44" s="21" t="s">
        <v>18</v>
      </c>
      <c r="E44" s="54">
        <v>633</v>
      </c>
      <c r="F44" s="55">
        <v>25</v>
      </c>
      <c r="G44" s="1367"/>
      <c r="H44" s="1368"/>
      <c r="I44" s="319">
        <f>H43*F44/100</f>
        <v>0</v>
      </c>
      <c r="J44" s="204">
        <v>0</v>
      </c>
      <c r="K44" s="205">
        <v>0</v>
      </c>
      <c r="L44" s="328">
        <v>0</v>
      </c>
      <c r="M44" s="239" t="s">
        <v>183</v>
      </c>
      <c r="N44" s="244" t="s">
        <v>322</v>
      </c>
      <c r="O44" s="199">
        <v>65000</v>
      </c>
      <c r="P44" s="203">
        <v>0</v>
      </c>
      <c r="Q44" s="1404"/>
      <c r="R44" s="253"/>
      <c r="S44" s="8"/>
      <c r="T44" s="8"/>
    </row>
    <row r="45" spans="1:20" ht="12.95" customHeight="1" x14ac:dyDescent="0.2">
      <c r="A45" s="48"/>
      <c r="B45" s="4"/>
      <c r="C45" s="1366"/>
      <c r="D45" s="21" t="s">
        <v>16</v>
      </c>
      <c r="E45" s="54">
        <v>674</v>
      </c>
      <c r="F45" s="55">
        <v>27</v>
      </c>
      <c r="G45" s="1367"/>
      <c r="H45" s="1368"/>
      <c r="I45" s="86">
        <f>H43*F45/100</f>
        <v>0</v>
      </c>
      <c r="J45" s="89">
        <v>0</v>
      </c>
      <c r="K45" s="91">
        <v>0</v>
      </c>
      <c r="L45" s="132">
        <v>0</v>
      </c>
      <c r="M45" s="17"/>
      <c r="N45" s="19"/>
      <c r="O45" s="18"/>
      <c r="P45" s="203">
        <v>0</v>
      </c>
      <c r="Q45" s="1404"/>
      <c r="R45" s="253"/>
      <c r="S45" s="8"/>
      <c r="T45" s="8"/>
    </row>
    <row r="46" spans="1:20" ht="14.25" customHeight="1" thickBot="1" x14ac:dyDescent="0.25">
      <c r="A46" s="48"/>
      <c r="B46" s="4"/>
      <c r="C46" s="1370"/>
      <c r="D46" s="470" t="s">
        <v>17</v>
      </c>
      <c r="E46" s="471">
        <v>418</v>
      </c>
      <c r="F46" s="472">
        <v>17</v>
      </c>
      <c r="G46" s="1367"/>
      <c r="H46" s="1368"/>
      <c r="I46" s="473">
        <f>H43*F46/100</f>
        <v>0</v>
      </c>
      <c r="J46" s="107">
        <v>0</v>
      </c>
      <c r="K46" s="88">
        <v>0</v>
      </c>
      <c r="L46" s="151">
        <v>0</v>
      </c>
      <c r="M46" s="370"/>
      <c r="N46" s="371"/>
      <c r="O46" s="372"/>
      <c r="P46" s="203">
        <v>0</v>
      </c>
      <c r="Q46" s="1437"/>
      <c r="R46" s="94"/>
      <c r="S46" s="8"/>
      <c r="T46" s="8"/>
    </row>
    <row r="47" spans="1:20" ht="15" customHeight="1" thickBot="1" x14ac:dyDescent="0.25">
      <c r="A47" s="384"/>
      <c r="B47" s="385"/>
      <c r="C47" s="386"/>
      <c r="D47" s="387"/>
      <c r="E47" s="388"/>
      <c r="F47" s="880"/>
      <c r="G47" s="881" t="s">
        <v>0</v>
      </c>
      <c r="H47" s="882">
        <f>SUM(H7:H46)</f>
        <v>202233</v>
      </c>
      <c r="I47" s="883">
        <f>SUM(I7:I46)</f>
        <v>202233</v>
      </c>
      <c r="J47" s="393">
        <f>SUM(J7:J46)</f>
        <v>53036</v>
      </c>
      <c r="K47" s="393">
        <f>SUM(K19:K46)</f>
        <v>149197</v>
      </c>
      <c r="L47" s="393">
        <f>SUM(L7:L34)</f>
        <v>66</v>
      </c>
      <c r="M47" s="767"/>
      <c r="N47" s="396"/>
      <c r="O47" s="397"/>
      <c r="P47" s="398">
        <f>SUM(P7:P46)</f>
        <v>9.0949470177292824E-13</v>
      </c>
      <c r="Q47" s="645"/>
      <c r="R47" s="412"/>
      <c r="S47" s="8"/>
      <c r="T47" s="8"/>
    </row>
    <row r="48" spans="1:20" ht="5.25" customHeight="1" x14ac:dyDescent="0.2">
      <c r="A48" s="31"/>
      <c r="B48" s="31"/>
      <c r="C48" s="31"/>
      <c r="D48" s="31"/>
      <c r="E48" s="31"/>
      <c r="F48" s="31"/>
      <c r="G48" s="31"/>
      <c r="H48" s="32"/>
      <c r="I48" s="31"/>
      <c r="J48" s="31"/>
      <c r="K48" s="31"/>
      <c r="L48" s="31"/>
      <c r="M48" s="31"/>
      <c r="N48" s="31"/>
      <c r="O48" s="31"/>
      <c r="P48" s="31"/>
      <c r="Q48" s="31"/>
      <c r="R48" s="31"/>
      <c r="S48" s="8"/>
      <c r="T48" s="8"/>
    </row>
    <row r="49" spans="1:20" ht="36" customHeight="1" x14ac:dyDescent="0.25">
      <c r="A49" s="6"/>
      <c r="B49" s="6"/>
      <c r="C49" s="6"/>
      <c r="D49" s="1119" t="s">
        <v>44</v>
      </c>
      <c r="E49" s="1364" t="s">
        <v>45</v>
      </c>
      <c r="F49" s="1364"/>
      <c r="G49" s="1091" t="s">
        <v>51</v>
      </c>
      <c r="H49" s="1041" t="s">
        <v>47</v>
      </c>
      <c r="I49" s="73" t="s">
        <v>188</v>
      </c>
      <c r="J49" s="1042" t="s">
        <v>187</v>
      </c>
      <c r="K49" s="1054" t="s">
        <v>49</v>
      </c>
      <c r="L49" s="150"/>
      <c r="M49" s="6"/>
      <c r="N49" s="6"/>
      <c r="O49" s="6"/>
      <c r="P49" s="141"/>
      <c r="Q49" s="8"/>
      <c r="R49" s="8"/>
      <c r="S49" s="8"/>
      <c r="T49" s="8"/>
    </row>
    <row r="50" spans="1:20" ht="11.25" customHeight="1" x14ac:dyDescent="0.2">
      <c r="A50" s="8"/>
      <c r="B50" s="8"/>
      <c r="C50" s="8"/>
      <c r="D50" s="161"/>
      <c r="E50" s="162" t="s">
        <v>150</v>
      </c>
      <c r="F50" s="162" t="s">
        <v>24</v>
      </c>
      <c r="G50" s="163" t="s">
        <v>140</v>
      </c>
      <c r="H50" s="291" t="s">
        <v>141</v>
      </c>
      <c r="I50" s="293" t="s">
        <v>142</v>
      </c>
      <c r="J50" s="294" t="s">
        <v>143</v>
      </c>
      <c r="K50" s="292" t="s">
        <v>151</v>
      </c>
      <c r="L50" s="151"/>
      <c r="M50" s="8"/>
      <c r="N50" s="8"/>
      <c r="O50" s="8"/>
      <c r="P50" s="160"/>
      <c r="Q50" s="8"/>
      <c r="R50" s="8"/>
      <c r="S50" s="8"/>
      <c r="T50" s="8"/>
    </row>
    <row r="51" spans="1:20" ht="14.25" customHeight="1" x14ac:dyDescent="0.2">
      <c r="D51" s="76" t="s">
        <v>16</v>
      </c>
      <c r="E51" s="83">
        <v>674</v>
      </c>
      <c r="F51" s="83">
        <v>27</v>
      </c>
      <c r="G51" s="138">
        <f>I29+I25+I21+I17+I13+I9+I33</f>
        <v>54602.909999999996</v>
      </c>
      <c r="H51" s="70">
        <v>0</v>
      </c>
      <c r="I51" s="70">
        <v>0</v>
      </c>
      <c r="J51" s="70">
        <v>0</v>
      </c>
      <c r="K51" s="77">
        <f>G51-H51-I51</f>
        <v>54602.909999999996</v>
      </c>
      <c r="L51" s="149"/>
      <c r="P51" s="182"/>
    </row>
    <row r="52" spans="1:20" ht="13.5" customHeight="1" x14ac:dyDescent="0.2">
      <c r="D52" s="76" t="s">
        <v>17</v>
      </c>
      <c r="E52" s="83">
        <v>418</v>
      </c>
      <c r="F52" s="83">
        <v>17</v>
      </c>
      <c r="G52" s="138">
        <f>I30+I26+I22+I18+I14+I10+I34</f>
        <v>34379.61</v>
      </c>
      <c r="H52" s="70">
        <v>0</v>
      </c>
      <c r="I52" s="70">
        <v>0</v>
      </c>
      <c r="J52" s="70">
        <v>0</v>
      </c>
      <c r="K52" s="77">
        <f>G52-H52-I52</f>
        <v>34379.61</v>
      </c>
    </row>
    <row r="53" spans="1:20" ht="12" customHeight="1" x14ac:dyDescent="0.2">
      <c r="D53" s="76" t="s">
        <v>18</v>
      </c>
      <c r="E53" s="83">
        <v>633</v>
      </c>
      <c r="F53" s="83">
        <v>25</v>
      </c>
      <c r="G53" s="138">
        <f>I28+I24+I20+I16+I12+I8+I32</f>
        <v>50558.25</v>
      </c>
      <c r="H53" s="139">
        <f>J48</f>
        <v>0</v>
      </c>
      <c r="I53" s="139">
        <f>K28+K24+K32</f>
        <v>56137</v>
      </c>
      <c r="J53" s="77">
        <v>0</v>
      </c>
      <c r="K53" s="77">
        <f>G53-H53-I53</f>
        <v>-5578.75</v>
      </c>
      <c r="L53" s="149"/>
      <c r="P53" s="182"/>
    </row>
    <row r="54" spans="1:20" ht="14.25" customHeight="1" x14ac:dyDescent="0.2">
      <c r="D54" s="189" t="s">
        <v>147</v>
      </c>
      <c r="E54" s="83">
        <v>771</v>
      </c>
      <c r="F54" s="83">
        <v>31</v>
      </c>
      <c r="G54" s="138">
        <f>I27+I23+I19+I15+I11+I7+I31</f>
        <v>62692.23</v>
      </c>
      <c r="H54" s="139">
        <f>J47</f>
        <v>53036</v>
      </c>
      <c r="I54" s="139">
        <f>K27+K23+K19</f>
        <v>93060</v>
      </c>
      <c r="J54" s="201">
        <f>L47</f>
        <v>66</v>
      </c>
      <c r="K54" s="77">
        <f>G54-H54-I54</f>
        <v>-83403.76999999999</v>
      </c>
      <c r="L54" s="149"/>
      <c r="P54" s="181"/>
    </row>
    <row r="55" spans="1:20" x14ac:dyDescent="0.2">
      <c r="G55" s="179"/>
      <c r="K55" s="212"/>
    </row>
  </sheetData>
  <mergeCells count="55">
    <mergeCell ref="G19:G22"/>
    <mergeCell ref="C23:C26"/>
    <mergeCell ref="G23:G26"/>
    <mergeCell ref="E49:F49"/>
    <mergeCell ref="C43:C46"/>
    <mergeCell ref="G43:G46"/>
    <mergeCell ref="H43:H46"/>
    <mergeCell ref="C35:C38"/>
    <mergeCell ref="G35:G38"/>
    <mergeCell ref="H35:H38"/>
    <mergeCell ref="C39:C42"/>
    <mergeCell ref="G39:G42"/>
    <mergeCell ref="H39:H42"/>
    <mergeCell ref="Q35:Q46"/>
    <mergeCell ref="E6:F6"/>
    <mergeCell ref="C31:C34"/>
    <mergeCell ref="G31:G34"/>
    <mergeCell ref="H31:H34"/>
    <mergeCell ref="C27:C30"/>
    <mergeCell ref="G27:G30"/>
    <mergeCell ref="H27:H30"/>
    <mergeCell ref="H23:H26"/>
    <mergeCell ref="C11:C14"/>
    <mergeCell ref="G11:G14"/>
    <mergeCell ref="C15:C18"/>
    <mergeCell ref="G15:G18"/>
    <mergeCell ref="H15:H18"/>
    <mergeCell ref="H19:H22"/>
    <mergeCell ref="C19:C22"/>
    <mergeCell ref="A1:R1"/>
    <mergeCell ref="A2:R2"/>
    <mergeCell ref="G4:H4"/>
    <mergeCell ref="P4:P5"/>
    <mergeCell ref="Q4:Q5"/>
    <mergeCell ref="A3:R3"/>
    <mergeCell ref="A4:A5"/>
    <mergeCell ref="B4:B5"/>
    <mergeCell ref="C4:C5"/>
    <mergeCell ref="D4:D5"/>
    <mergeCell ref="E4:F4"/>
    <mergeCell ref="R4:R5"/>
    <mergeCell ref="A7:A11"/>
    <mergeCell ref="M4:O4"/>
    <mergeCell ref="M6:O6"/>
    <mergeCell ref="L4:L5"/>
    <mergeCell ref="I4:I5"/>
    <mergeCell ref="J4:J5"/>
    <mergeCell ref="H7:H10"/>
    <mergeCell ref="C7:C10"/>
    <mergeCell ref="G7:G10"/>
    <mergeCell ref="B7:B8"/>
    <mergeCell ref="K4:K5"/>
    <mergeCell ref="G6:H6"/>
    <mergeCell ref="B10:B13"/>
    <mergeCell ref="H11:H14"/>
  </mergeCells>
  <pageMargins left="1.35" right="0.1" top="0.15" bottom="0.1" header="0.05" footer="0.1"/>
  <pageSetup paperSize="5" scale="71" fitToHeight="0" orientation="landscape" r:id="rId1"/>
  <headerFooter alignWithMargins="0"/>
  <ignoredErrors>
    <ignoredError sqref="J47:L47" formulaRange="1"/>
    <ignoredError sqref="I54"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U47"/>
  <sheetViews>
    <sheetView topLeftCell="A25" zoomScaleNormal="100" workbookViewId="0">
      <selection activeCell="M42" sqref="M42"/>
    </sheetView>
  </sheetViews>
  <sheetFormatPr defaultRowHeight="12.75" x14ac:dyDescent="0.2"/>
  <cols>
    <col min="1" max="1" width="11" customWidth="1"/>
    <col min="2" max="2" width="10.42578125" customWidth="1"/>
    <col min="3" max="3" width="8.42578125" customWidth="1"/>
    <col min="4" max="4" width="9" customWidth="1"/>
    <col min="5" max="5" width="5.85546875" customWidth="1"/>
    <col min="6" max="6" width="4.7109375" customWidth="1"/>
    <col min="7" max="7" width="7.5703125" customWidth="1"/>
    <col min="8" max="8" width="7.5703125" style="15" customWidth="1"/>
    <col min="9" max="9" width="10" customWidth="1"/>
    <col min="10" max="10" width="7.7109375" customWidth="1"/>
    <col min="11" max="11" width="9.85546875" customWidth="1"/>
    <col min="12" max="12" width="9.5703125" customWidth="1"/>
    <col min="13" max="13" width="30.7109375" customWidth="1"/>
    <col min="14" max="14" width="14" customWidth="1"/>
    <col min="15" max="15" width="6.7109375" customWidth="1"/>
    <col min="16" max="16" width="9.5703125" customWidth="1"/>
    <col min="17" max="17" width="9.42578125" customWidth="1"/>
    <col min="18" max="18" width="8.42578125" customWidth="1"/>
    <col min="21" max="21" width="11.28515625" bestFit="1" customWidth="1"/>
  </cols>
  <sheetData>
    <row r="1" spans="1:20" ht="21.75" customHeight="1" x14ac:dyDescent="0.2">
      <c r="A1" s="1453" t="s">
        <v>20</v>
      </c>
      <c r="B1" s="1453"/>
      <c r="C1" s="1453"/>
      <c r="D1" s="1453"/>
      <c r="E1" s="1453"/>
      <c r="F1" s="1453"/>
      <c r="G1" s="1453"/>
      <c r="H1" s="1453"/>
      <c r="I1" s="1453"/>
      <c r="J1" s="1453"/>
      <c r="K1" s="1453"/>
      <c r="L1" s="1453"/>
      <c r="M1" s="1453"/>
      <c r="N1" s="1453"/>
      <c r="O1" s="1453"/>
      <c r="P1" s="1453"/>
      <c r="Q1" s="1453"/>
      <c r="R1" s="1453"/>
    </row>
    <row r="2" spans="1:20" ht="14.25" customHeight="1" thickBot="1" x14ac:dyDescent="0.25">
      <c r="A2" s="1454" t="s">
        <v>21</v>
      </c>
      <c r="B2" s="1454"/>
      <c r="C2" s="1454"/>
      <c r="D2" s="1454"/>
      <c r="E2" s="1454"/>
      <c r="F2" s="1454"/>
      <c r="G2" s="1454"/>
      <c r="H2" s="1454"/>
      <c r="I2" s="1454"/>
      <c r="J2" s="1454"/>
      <c r="K2" s="1454"/>
      <c r="L2" s="1454"/>
      <c r="M2" s="1454"/>
      <c r="N2" s="1454"/>
      <c r="O2" s="1454"/>
      <c r="P2" s="1454"/>
      <c r="Q2" s="1454"/>
      <c r="R2" s="1454"/>
    </row>
    <row r="3" spans="1:20" ht="1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4.5" customHeight="1" x14ac:dyDescent="0.2">
      <c r="A4" s="1351" t="s">
        <v>145</v>
      </c>
      <c r="B4" s="1343" t="s">
        <v>3</v>
      </c>
      <c r="C4" s="1343" t="s">
        <v>185</v>
      </c>
      <c r="D4" s="1446" t="s">
        <v>29</v>
      </c>
      <c r="E4" s="1455" t="s">
        <v>4</v>
      </c>
      <c r="F4" s="1456"/>
      <c r="G4" s="1353" t="s">
        <v>186</v>
      </c>
      <c r="H4" s="1354"/>
      <c r="I4" s="1343" t="s">
        <v>206</v>
      </c>
      <c r="J4" s="1344" t="s">
        <v>207</v>
      </c>
      <c r="K4" s="1446" t="s">
        <v>208</v>
      </c>
      <c r="L4" s="1446" t="s">
        <v>209</v>
      </c>
      <c r="M4" s="1358" t="s">
        <v>26</v>
      </c>
      <c r="N4" s="1359"/>
      <c r="O4" s="1360"/>
      <c r="P4" s="1446" t="s">
        <v>210</v>
      </c>
      <c r="Q4" s="1456" t="s">
        <v>6</v>
      </c>
      <c r="R4" s="1452" t="s">
        <v>30</v>
      </c>
      <c r="S4" s="8"/>
      <c r="T4" s="8"/>
    </row>
    <row r="5" spans="1:20" ht="21.75" customHeight="1" x14ac:dyDescent="0.2">
      <c r="A5" s="1391"/>
      <c r="B5" s="1392"/>
      <c r="C5" s="1392"/>
      <c r="D5" s="1447"/>
      <c r="E5" s="155" t="s">
        <v>19</v>
      </c>
      <c r="F5" s="155" t="s">
        <v>24</v>
      </c>
      <c r="G5" s="2" t="s">
        <v>1</v>
      </c>
      <c r="H5" s="14" t="s">
        <v>2</v>
      </c>
      <c r="I5" s="1392"/>
      <c r="J5" s="1344"/>
      <c r="K5" s="1447"/>
      <c r="L5" s="1447"/>
      <c r="M5" s="98" t="s">
        <v>27</v>
      </c>
      <c r="N5" s="16" t="s">
        <v>28</v>
      </c>
      <c r="O5" s="43" t="s">
        <v>31</v>
      </c>
      <c r="P5" s="1446"/>
      <c r="Q5" s="1456"/>
      <c r="R5" s="1447"/>
      <c r="S5" s="8"/>
      <c r="T5" s="8"/>
    </row>
    <row r="6" spans="1:20" ht="12" customHeight="1" x14ac:dyDescent="0.2">
      <c r="A6" s="99">
        <v>1</v>
      </c>
      <c r="B6" s="1">
        <v>2</v>
      </c>
      <c r="C6" s="100">
        <v>3</v>
      </c>
      <c r="D6" s="1">
        <v>4</v>
      </c>
      <c r="E6" s="1449">
        <v>5</v>
      </c>
      <c r="F6" s="1451"/>
      <c r="G6" s="1449">
        <v>6</v>
      </c>
      <c r="H6" s="1451"/>
      <c r="I6" s="100">
        <v>7</v>
      </c>
      <c r="J6" s="100">
        <v>8</v>
      </c>
      <c r="K6" s="100">
        <v>9</v>
      </c>
      <c r="L6" s="145">
        <v>10</v>
      </c>
      <c r="M6" s="1449">
        <v>11</v>
      </c>
      <c r="N6" s="1450"/>
      <c r="O6" s="1451"/>
      <c r="P6" s="3" t="s">
        <v>144</v>
      </c>
      <c r="Q6" s="9">
        <v>13</v>
      </c>
      <c r="R6" s="47">
        <v>14</v>
      </c>
      <c r="S6" s="8"/>
      <c r="T6" s="8"/>
    </row>
    <row r="7" spans="1:20" ht="13.5" customHeight="1" x14ac:dyDescent="0.2">
      <c r="A7" s="1395" t="s">
        <v>71</v>
      </c>
      <c r="B7" s="1402" t="s">
        <v>39</v>
      </c>
      <c r="C7" s="1400">
        <v>20000</v>
      </c>
      <c r="D7" s="20" t="s">
        <v>72</v>
      </c>
      <c r="E7" s="54">
        <v>127</v>
      </c>
      <c r="F7" s="55">
        <v>46</v>
      </c>
      <c r="G7" s="1401">
        <v>2004</v>
      </c>
      <c r="H7" s="1399">
        <v>16236</v>
      </c>
      <c r="I7" s="84">
        <f>H7*F7/100</f>
        <v>7468.56</v>
      </c>
      <c r="J7" s="85">
        <v>0</v>
      </c>
      <c r="K7" s="22">
        <v>0</v>
      </c>
      <c r="L7" s="110">
        <v>0</v>
      </c>
      <c r="M7" s="23"/>
      <c r="N7" s="24"/>
      <c r="O7" s="25"/>
      <c r="P7" s="172">
        <f>I7-J7-K7</f>
        <v>7468.56</v>
      </c>
      <c r="Q7" s="26"/>
      <c r="R7" s="30"/>
      <c r="S7" s="8"/>
      <c r="T7" s="8"/>
    </row>
    <row r="8" spans="1:20" ht="12" customHeight="1" thickBot="1" x14ac:dyDescent="0.25">
      <c r="A8" s="1362"/>
      <c r="B8" s="1365"/>
      <c r="C8" s="1366"/>
      <c r="D8" s="429" t="s">
        <v>73</v>
      </c>
      <c r="E8" s="420">
        <v>149</v>
      </c>
      <c r="F8" s="421">
        <v>54</v>
      </c>
      <c r="G8" s="1367"/>
      <c r="H8" s="1368"/>
      <c r="I8" s="526">
        <f>H7*F8/100</f>
        <v>8767.44</v>
      </c>
      <c r="J8" s="474">
        <v>0</v>
      </c>
      <c r="K8" s="797">
        <v>0</v>
      </c>
      <c r="L8" s="798">
        <v>0</v>
      </c>
      <c r="M8" s="433"/>
      <c r="N8" s="434"/>
      <c r="O8" s="435"/>
      <c r="P8" s="425">
        <f t="shared" ref="P8:P30" si="0">I8-J8-K8</f>
        <v>8767.44</v>
      </c>
      <c r="Q8" s="535"/>
      <c r="R8" s="427"/>
      <c r="S8" s="8"/>
      <c r="T8" s="8"/>
    </row>
    <row r="9" spans="1:20" ht="11.25" customHeight="1" x14ac:dyDescent="0.2">
      <c r="A9" s="1362"/>
      <c r="B9" s="1365"/>
      <c r="C9" s="1369">
        <v>20000</v>
      </c>
      <c r="D9" s="477" t="s">
        <v>72</v>
      </c>
      <c r="E9" s="478">
        <v>127</v>
      </c>
      <c r="F9" s="479">
        <v>46</v>
      </c>
      <c r="G9" s="1371">
        <v>2005</v>
      </c>
      <c r="H9" s="1373">
        <v>20000</v>
      </c>
      <c r="I9" s="480">
        <f>H9*F9/100</f>
        <v>9200</v>
      </c>
      <c r="J9" s="481">
        <v>0</v>
      </c>
      <c r="K9" s="734">
        <v>0</v>
      </c>
      <c r="L9" s="751">
        <v>0</v>
      </c>
      <c r="M9" s="505"/>
      <c r="N9" s="506"/>
      <c r="O9" s="527"/>
      <c r="P9" s="485">
        <f t="shared" si="0"/>
        <v>9200</v>
      </c>
      <c r="Q9" s="499"/>
      <c r="R9" s="486"/>
      <c r="S9" s="8"/>
      <c r="T9" s="8"/>
    </row>
    <row r="10" spans="1:20" ht="11.25" customHeight="1" thickBot="1" x14ac:dyDescent="0.25">
      <c r="A10" s="48"/>
      <c r="B10" s="1365" t="s">
        <v>398</v>
      </c>
      <c r="C10" s="1370"/>
      <c r="D10" s="569" t="s">
        <v>73</v>
      </c>
      <c r="E10" s="546">
        <v>149</v>
      </c>
      <c r="F10" s="547">
        <v>54</v>
      </c>
      <c r="G10" s="1372"/>
      <c r="H10" s="1374"/>
      <c r="I10" s="490">
        <f>H9*F10/100</f>
        <v>10800</v>
      </c>
      <c r="J10" s="491">
        <v>0</v>
      </c>
      <c r="K10" s="728">
        <v>0</v>
      </c>
      <c r="L10" s="803">
        <v>0</v>
      </c>
      <c r="M10" s="571"/>
      <c r="N10" s="572"/>
      <c r="O10" s="573"/>
      <c r="P10" s="496">
        <f t="shared" si="0"/>
        <v>10800</v>
      </c>
      <c r="Q10" s="551"/>
      <c r="R10" s="378"/>
      <c r="S10" s="8"/>
      <c r="T10" s="8"/>
    </row>
    <row r="11" spans="1:20" ht="12" customHeight="1" x14ac:dyDescent="0.2">
      <c r="A11" s="48"/>
      <c r="B11" s="1365"/>
      <c r="C11" s="1369">
        <v>20000</v>
      </c>
      <c r="D11" s="477" t="s">
        <v>72</v>
      </c>
      <c r="E11" s="478">
        <v>127</v>
      </c>
      <c r="F11" s="479">
        <v>46</v>
      </c>
      <c r="G11" s="1371">
        <v>2006</v>
      </c>
      <c r="H11" s="1373">
        <v>20000</v>
      </c>
      <c r="I11" s="480">
        <f>H11*F11/100</f>
        <v>9200</v>
      </c>
      <c r="J11" s="519">
        <v>0</v>
      </c>
      <c r="K11" s="734">
        <v>0</v>
      </c>
      <c r="L11" s="751">
        <v>0</v>
      </c>
      <c r="M11" s="807"/>
      <c r="N11" s="808"/>
      <c r="O11" s="809"/>
      <c r="P11" s="485">
        <f t="shared" si="0"/>
        <v>9200</v>
      </c>
      <c r="Q11" s="499"/>
      <c r="R11" s="486"/>
      <c r="S11" s="8"/>
      <c r="T11" s="8"/>
    </row>
    <row r="12" spans="1:20" ht="25.5" customHeight="1" thickBot="1" x14ac:dyDescent="0.25">
      <c r="A12" s="48"/>
      <c r="B12" s="1365"/>
      <c r="C12" s="1370"/>
      <c r="D12" s="569" t="s">
        <v>73</v>
      </c>
      <c r="E12" s="546">
        <v>149</v>
      </c>
      <c r="F12" s="547">
        <v>54</v>
      </c>
      <c r="G12" s="1372"/>
      <c r="H12" s="1374"/>
      <c r="I12" s="508">
        <f>H11*F12/100</f>
        <v>10800</v>
      </c>
      <c r="J12" s="810">
        <v>8738</v>
      </c>
      <c r="K12" s="794">
        <v>0</v>
      </c>
      <c r="L12" s="779">
        <v>0</v>
      </c>
      <c r="M12" s="830" t="s">
        <v>77</v>
      </c>
      <c r="N12" s="795" t="s">
        <v>32</v>
      </c>
      <c r="O12" s="796">
        <v>8738</v>
      </c>
      <c r="P12" s="496">
        <f t="shared" si="0"/>
        <v>2062</v>
      </c>
      <c r="Q12" s="551"/>
      <c r="R12" s="378"/>
      <c r="S12" s="8"/>
      <c r="T12" s="8"/>
    </row>
    <row r="13" spans="1:20" ht="12.95" customHeight="1" x14ac:dyDescent="0.2">
      <c r="A13" s="48"/>
      <c r="B13" s="4"/>
      <c r="C13" s="1366">
        <v>20000</v>
      </c>
      <c r="D13" s="475" t="s">
        <v>72</v>
      </c>
      <c r="E13" s="96">
        <v>127</v>
      </c>
      <c r="F13" s="287">
        <v>46</v>
      </c>
      <c r="G13" s="1367">
        <v>2007</v>
      </c>
      <c r="H13" s="1368">
        <v>20000</v>
      </c>
      <c r="I13" s="102">
        <f>H13*F13/100</f>
        <v>9200</v>
      </c>
      <c r="J13" s="89"/>
      <c r="K13" s="11">
        <v>0</v>
      </c>
      <c r="L13" s="132">
        <v>0</v>
      </c>
      <c r="M13" s="167"/>
      <c r="N13" s="19"/>
      <c r="O13" s="806"/>
      <c r="P13" s="303">
        <f t="shared" si="0"/>
        <v>9200</v>
      </c>
      <c r="Q13" s="12"/>
      <c r="R13" s="13"/>
      <c r="S13" s="8"/>
      <c r="T13" s="8"/>
    </row>
    <row r="14" spans="1:20" ht="24.75" customHeight="1" thickBot="1" x14ac:dyDescent="0.25">
      <c r="A14" s="48"/>
      <c r="B14" s="4"/>
      <c r="C14" s="1366"/>
      <c r="D14" s="429" t="s">
        <v>73</v>
      </c>
      <c r="E14" s="420">
        <v>149</v>
      </c>
      <c r="F14" s="421">
        <v>54</v>
      </c>
      <c r="G14" s="1367"/>
      <c r="H14" s="1368"/>
      <c r="I14" s="430">
        <f>H13*F14/100</f>
        <v>10800</v>
      </c>
      <c r="J14" s="330">
        <v>26570</v>
      </c>
      <c r="K14" s="787">
        <v>0</v>
      </c>
      <c r="L14" s="775">
        <v>0</v>
      </c>
      <c r="M14" s="831" t="s">
        <v>74</v>
      </c>
      <c r="N14" s="701" t="s">
        <v>32</v>
      </c>
      <c r="O14" s="788">
        <v>26570</v>
      </c>
      <c r="P14" s="425">
        <f t="shared" si="0"/>
        <v>-15770</v>
      </c>
      <c r="Q14" s="535"/>
      <c r="R14" s="427"/>
      <c r="S14" s="8"/>
      <c r="T14" s="8"/>
    </row>
    <row r="15" spans="1:20" ht="12.95" customHeight="1" x14ac:dyDescent="0.2">
      <c r="A15" s="48"/>
      <c r="B15" s="4"/>
      <c r="C15" s="1369">
        <v>20000</v>
      </c>
      <c r="D15" s="477" t="s">
        <v>72</v>
      </c>
      <c r="E15" s="478">
        <v>127</v>
      </c>
      <c r="F15" s="479">
        <v>46</v>
      </c>
      <c r="G15" s="1371">
        <v>2008</v>
      </c>
      <c r="H15" s="1373">
        <v>20000</v>
      </c>
      <c r="I15" s="480">
        <f>H15*F15/100</f>
        <v>9200</v>
      </c>
      <c r="J15" s="519">
        <v>0</v>
      </c>
      <c r="K15" s="734">
        <v>0</v>
      </c>
      <c r="L15" s="751">
        <v>0</v>
      </c>
      <c r="M15" s="791"/>
      <c r="N15" s="823"/>
      <c r="O15" s="792"/>
      <c r="P15" s="485">
        <f t="shared" si="0"/>
        <v>9200</v>
      </c>
      <c r="Q15" s="499"/>
      <c r="R15" s="486"/>
      <c r="S15" s="8"/>
      <c r="T15" s="8"/>
    </row>
    <row r="16" spans="1:20" ht="25.5" customHeight="1" thickBot="1" x14ac:dyDescent="0.25">
      <c r="A16" s="48"/>
      <c r="B16" s="4"/>
      <c r="C16" s="1370"/>
      <c r="D16" s="569" t="s">
        <v>73</v>
      </c>
      <c r="E16" s="546">
        <v>149</v>
      </c>
      <c r="F16" s="547">
        <v>54</v>
      </c>
      <c r="G16" s="1372"/>
      <c r="H16" s="1374"/>
      <c r="I16" s="508">
        <f>H15*F16/100</f>
        <v>10800</v>
      </c>
      <c r="J16" s="793">
        <v>6210</v>
      </c>
      <c r="K16" s="794">
        <v>0</v>
      </c>
      <c r="L16" s="779">
        <v>0</v>
      </c>
      <c r="M16" s="830" t="s">
        <v>75</v>
      </c>
      <c r="N16" s="706" t="s">
        <v>32</v>
      </c>
      <c r="O16" s="796">
        <f>J16</f>
        <v>6210</v>
      </c>
      <c r="P16" s="496">
        <f t="shared" si="0"/>
        <v>4590</v>
      </c>
      <c r="Q16" s="551"/>
      <c r="R16" s="378"/>
      <c r="S16" s="8"/>
      <c r="T16" s="8"/>
    </row>
    <row r="17" spans="1:21" ht="24.75" customHeight="1" x14ac:dyDescent="0.2">
      <c r="A17" s="48"/>
      <c r="B17" s="4"/>
      <c r="C17" s="1366">
        <v>20000</v>
      </c>
      <c r="D17" s="475" t="s">
        <v>72</v>
      </c>
      <c r="E17" s="96">
        <v>127</v>
      </c>
      <c r="F17" s="287">
        <v>46</v>
      </c>
      <c r="G17" s="1367">
        <v>2009</v>
      </c>
      <c r="H17" s="1368">
        <v>20000</v>
      </c>
      <c r="I17" s="476">
        <f>H17*F17/100</f>
        <v>9200</v>
      </c>
      <c r="J17" s="106">
        <v>10499</v>
      </c>
      <c r="K17" s="789">
        <v>0</v>
      </c>
      <c r="L17" s="338">
        <v>0</v>
      </c>
      <c r="M17" s="304" t="s">
        <v>76</v>
      </c>
      <c r="N17" s="270" t="s">
        <v>32</v>
      </c>
      <c r="O17" s="790">
        <f>J17</f>
        <v>10499</v>
      </c>
      <c r="P17" s="303">
        <f t="shared" si="0"/>
        <v>-1299</v>
      </c>
      <c r="Q17" s="12"/>
      <c r="R17" s="13"/>
      <c r="S17" s="8"/>
      <c r="T17" s="8"/>
    </row>
    <row r="18" spans="1:21" ht="12.95" customHeight="1" thickBot="1" x14ac:dyDescent="0.25">
      <c r="A18" s="48"/>
      <c r="B18" s="4"/>
      <c r="C18" s="1366"/>
      <c r="D18" s="429" t="s">
        <v>73</v>
      </c>
      <c r="E18" s="420">
        <v>149</v>
      </c>
      <c r="F18" s="421">
        <v>54</v>
      </c>
      <c r="G18" s="1367"/>
      <c r="H18" s="1368"/>
      <c r="I18" s="473">
        <f>H17*F18/100</f>
        <v>10800</v>
      </c>
      <c r="J18" s="108">
        <v>0</v>
      </c>
      <c r="K18" s="797">
        <v>0</v>
      </c>
      <c r="L18" s="798">
        <v>0</v>
      </c>
      <c r="M18" s="1018"/>
      <c r="N18" s="701"/>
      <c r="O18" s="800"/>
      <c r="P18" s="425">
        <f t="shared" si="0"/>
        <v>10800</v>
      </c>
      <c r="Q18" s="535"/>
      <c r="R18" s="427"/>
      <c r="S18" s="8"/>
      <c r="T18" s="8"/>
    </row>
    <row r="19" spans="1:21" ht="26.25" customHeight="1" x14ac:dyDescent="0.2">
      <c r="A19" s="48"/>
      <c r="B19" s="4"/>
      <c r="C19" s="1369">
        <v>20000</v>
      </c>
      <c r="D19" s="477" t="s">
        <v>72</v>
      </c>
      <c r="E19" s="478">
        <v>127</v>
      </c>
      <c r="F19" s="479">
        <v>46</v>
      </c>
      <c r="G19" s="1371">
        <v>2010</v>
      </c>
      <c r="H19" s="1373">
        <v>20000</v>
      </c>
      <c r="I19" s="502">
        <f>H19*F19/100</f>
        <v>9200</v>
      </c>
      <c r="J19" s="801">
        <v>2330</v>
      </c>
      <c r="K19" s="734">
        <v>0</v>
      </c>
      <c r="L19" s="751">
        <v>0</v>
      </c>
      <c r="M19" s="829" t="s">
        <v>297</v>
      </c>
      <c r="N19" s="823" t="s">
        <v>32</v>
      </c>
      <c r="O19" s="802">
        <f>J19</f>
        <v>2330</v>
      </c>
      <c r="P19" s="485">
        <f t="shared" si="0"/>
        <v>6870</v>
      </c>
      <c r="Q19" s="499"/>
      <c r="R19" s="486"/>
      <c r="S19" s="8"/>
      <c r="T19" s="8"/>
    </row>
    <row r="20" spans="1:21" ht="12.95" customHeight="1" thickBot="1" x14ac:dyDescent="0.25">
      <c r="A20" s="48"/>
      <c r="B20" s="4"/>
      <c r="C20" s="1370"/>
      <c r="D20" s="569" t="s">
        <v>73</v>
      </c>
      <c r="E20" s="546">
        <v>149</v>
      </c>
      <c r="F20" s="547">
        <v>54</v>
      </c>
      <c r="G20" s="1372"/>
      <c r="H20" s="1374"/>
      <c r="I20" s="490">
        <f>H19*F20/100</f>
        <v>10800</v>
      </c>
      <c r="J20" s="518">
        <v>0</v>
      </c>
      <c r="K20" s="728">
        <v>0</v>
      </c>
      <c r="L20" s="803">
        <v>0</v>
      </c>
      <c r="M20" s="804"/>
      <c r="N20" s="706"/>
      <c r="O20" s="805"/>
      <c r="P20" s="496">
        <f t="shared" si="0"/>
        <v>10800</v>
      </c>
      <c r="Q20" s="551"/>
      <c r="R20" s="378"/>
      <c r="S20" s="8"/>
      <c r="T20" s="8"/>
    </row>
    <row r="21" spans="1:21" ht="24.75" customHeight="1" x14ac:dyDescent="0.2">
      <c r="A21" s="48"/>
      <c r="B21" s="4"/>
      <c r="C21" s="1366">
        <v>20000</v>
      </c>
      <c r="D21" s="475" t="s">
        <v>72</v>
      </c>
      <c r="E21" s="96">
        <v>127</v>
      </c>
      <c r="F21" s="287">
        <v>46</v>
      </c>
      <c r="G21" s="1367">
        <v>2011</v>
      </c>
      <c r="H21" s="1368">
        <v>20000</v>
      </c>
      <c r="I21" s="476">
        <f>H21*F21/100</f>
        <v>9200</v>
      </c>
      <c r="J21" s="106">
        <v>13848</v>
      </c>
      <c r="K21" s="789">
        <v>0</v>
      </c>
      <c r="L21" s="338">
        <v>0</v>
      </c>
      <c r="M21" s="304" t="s">
        <v>296</v>
      </c>
      <c r="N21" s="270" t="s">
        <v>32</v>
      </c>
      <c r="O21" s="790">
        <f>J21</f>
        <v>13848</v>
      </c>
      <c r="P21" s="303">
        <f t="shared" si="0"/>
        <v>-4648</v>
      </c>
      <c r="Q21" s="112"/>
      <c r="R21" s="13"/>
      <c r="S21" s="8"/>
      <c r="T21" s="8"/>
    </row>
    <row r="22" spans="1:21" ht="12.95" customHeight="1" thickBot="1" x14ac:dyDescent="0.25">
      <c r="A22" s="48"/>
      <c r="B22" s="4"/>
      <c r="C22" s="1366"/>
      <c r="D22" s="429" t="s">
        <v>73</v>
      </c>
      <c r="E22" s="420">
        <v>149</v>
      </c>
      <c r="F22" s="421">
        <v>54</v>
      </c>
      <c r="G22" s="1367"/>
      <c r="H22" s="1368"/>
      <c r="I22" s="473">
        <f>H21*F22/100</f>
        <v>10800</v>
      </c>
      <c r="J22" s="108">
        <v>0</v>
      </c>
      <c r="K22" s="797">
        <v>0</v>
      </c>
      <c r="L22" s="798">
        <v>0</v>
      </c>
      <c r="M22" s="799"/>
      <c r="N22" s="701"/>
      <c r="O22" s="811"/>
      <c r="P22" s="425">
        <f t="shared" si="0"/>
        <v>10800</v>
      </c>
      <c r="Q22" s="381"/>
      <c r="R22" s="427"/>
      <c r="S22" s="8"/>
      <c r="T22" s="8"/>
    </row>
    <row r="23" spans="1:21" ht="12.95" customHeight="1" x14ac:dyDescent="0.2">
      <c r="A23" s="48"/>
      <c r="B23" s="564"/>
      <c r="C23" s="1375" t="s">
        <v>250</v>
      </c>
      <c r="D23" s="477" t="s">
        <v>72</v>
      </c>
      <c r="E23" s="478">
        <v>127</v>
      </c>
      <c r="F23" s="479">
        <v>46</v>
      </c>
      <c r="G23" s="1371">
        <v>2012</v>
      </c>
      <c r="H23" s="1373">
        <v>23396</v>
      </c>
      <c r="I23" s="480">
        <f>H23*F23/100</f>
        <v>10762.16</v>
      </c>
      <c r="J23" s="814">
        <v>0</v>
      </c>
      <c r="K23" s="734">
        <v>0</v>
      </c>
      <c r="L23" s="751">
        <v>0</v>
      </c>
      <c r="M23" s="815"/>
      <c r="N23" s="693"/>
      <c r="O23" s="524"/>
      <c r="P23" s="485">
        <f t="shared" si="0"/>
        <v>10762.16</v>
      </c>
      <c r="Q23" s="507"/>
      <c r="R23" s="486"/>
      <c r="S23" s="8"/>
      <c r="T23" s="8"/>
    </row>
    <row r="24" spans="1:21" ht="12.95" customHeight="1" thickBot="1" x14ac:dyDescent="0.25">
      <c r="A24" s="48"/>
      <c r="B24" s="564"/>
      <c r="C24" s="1370"/>
      <c r="D24" s="569" t="s">
        <v>73</v>
      </c>
      <c r="E24" s="546">
        <v>149</v>
      </c>
      <c r="F24" s="547">
        <v>54</v>
      </c>
      <c r="G24" s="1372"/>
      <c r="H24" s="1374"/>
      <c r="I24" s="490">
        <f>H23*F24/100</f>
        <v>12633.84</v>
      </c>
      <c r="J24" s="518">
        <v>0</v>
      </c>
      <c r="K24" s="729">
        <v>0</v>
      </c>
      <c r="L24" s="752">
        <v>0</v>
      </c>
      <c r="M24" s="804"/>
      <c r="N24" s="706"/>
      <c r="O24" s="805"/>
      <c r="P24" s="496">
        <f t="shared" si="0"/>
        <v>12633.84</v>
      </c>
      <c r="Q24" s="512"/>
      <c r="R24" s="378"/>
      <c r="S24" s="8"/>
      <c r="T24" s="8"/>
    </row>
    <row r="25" spans="1:21" ht="23.25" customHeight="1" x14ac:dyDescent="0.2">
      <c r="A25" s="48"/>
      <c r="B25" s="564"/>
      <c r="C25" s="1366">
        <v>30000</v>
      </c>
      <c r="D25" s="475" t="s">
        <v>72</v>
      </c>
      <c r="E25" s="96">
        <v>127</v>
      </c>
      <c r="F25" s="287">
        <v>46</v>
      </c>
      <c r="G25" s="1367">
        <v>2013</v>
      </c>
      <c r="H25" s="1368">
        <v>30000</v>
      </c>
      <c r="I25" s="476">
        <f>H25*F25/100</f>
        <v>13800</v>
      </c>
      <c r="J25" s="329">
        <v>77765</v>
      </c>
      <c r="K25" s="235">
        <v>48878</v>
      </c>
      <c r="L25" s="207">
        <v>0</v>
      </c>
      <c r="M25" s="829" t="s">
        <v>298</v>
      </c>
      <c r="N25" s="270" t="s">
        <v>32</v>
      </c>
      <c r="O25" s="716">
        <f>J25</f>
        <v>77765</v>
      </c>
      <c r="P25" s="303">
        <f t="shared" si="0"/>
        <v>-112843</v>
      </c>
      <c r="Q25" s="112"/>
      <c r="R25" s="13"/>
      <c r="S25" s="8"/>
      <c r="T25" s="8"/>
      <c r="U25" s="383"/>
    </row>
    <row r="26" spans="1:21" ht="12.95" customHeight="1" thickBot="1" x14ac:dyDescent="0.25">
      <c r="A26" s="48"/>
      <c r="B26" s="4"/>
      <c r="C26" s="1366"/>
      <c r="D26" s="429" t="s">
        <v>73</v>
      </c>
      <c r="E26" s="420">
        <v>149</v>
      </c>
      <c r="F26" s="421">
        <v>54</v>
      </c>
      <c r="G26" s="1367"/>
      <c r="H26" s="1368"/>
      <c r="I26" s="473">
        <f>H25*F26/100</f>
        <v>16200</v>
      </c>
      <c r="J26" s="108">
        <v>0</v>
      </c>
      <c r="K26" s="5">
        <v>0</v>
      </c>
      <c r="L26" s="151">
        <v>0</v>
      </c>
      <c r="M26" s="799"/>
      <c r="N26" s="701"/>
      <c r="O26" s="811"/>
      <c r="P26" s="425">
        <f t="shared" si="0"/>
        <v>16200</v>
      </c>
      <c r="Q26" s="234"/>
      <c r="R26" s="427"/>
      <c r="S26" s="8"/>
      <c r="T26" s="8"/>
    </row>
    <row r="27" spans="1:21" ht="50.25" customHeight="1" x14ac:dyDescent="0.2">
      <c r="A27" s="48"/>
      <c r="B27" s="564"/>
      <c r="C27" s="1369">
        <v>30000</v>
      </c>
      <c r="D27" s="477" t="s">
        <v>72</v>
      </c>
      <c r="E27" s="478">
        <v>127</v>
      </c>
      <c r="F27" s="479">
        <v>46</v>
      </c>
      <c r="G27" s="1371">
        <v>2014</v>
      </c>
      <c r="H27" s="1373">
        <v>30000</v>
      </c>
      <c r="I27" s="502">
        <f>H27*F27/100</f>
        <v>13800</v>
      </c>
      <c r="J27" s="482">
        <v>12968</v>
      </c>
      <c r="K27" s="504">
        <v>7876</v>
      </c>
      <c r="L27" s="498">
        <v>0</v>
      </c>
      <c r="M27" s="828" t="s">
        <v>299</v>
      </c>
      <c r="N27" s="823" t="s">
        <v>32</v>
      </c>
      <c r="O27" s="709">
        <f>J27</f>
        <v>12968</v>
      </c>
      <c r="P27" s="485">
        <f t="shared" si="0"/>
        <v>-7044</v>
      </c>
      <c r="Q27" s="507"/>
      <c r="R27" s="486"/>
      <c r="S27" s="8"/>
      <c r="T27" s="8"/>
      <c r="U27" s="383"/>
    </row>
    <row r="28" spans="1:21" ht="15" customHeight="1" thickBot="1" x14ac:dyDescent="0.25">
      <c r="A28" s="48"/>
      <c r="B28" s="564"/>
      <c r="C28" s="1370"/>
      <c r="D28" s="569" t="s">
        <v>73</v>
      </c>
      <c r="E28" s="546">
        <v>149</v>
      </c>
      <c r="F28" s="547">
        <v>54</v>
      </c>
      <c r="G28" s="1372"/>
      <c r="H28" s="1374"/>
      <c r="I28" s="490">
        <f>H27*F28/100</f>
        <v>16200</v>
      </c>
      <c r="J28" s="491">
        <v>0</v>
      </c>
      <c r="K28" s="491">
        <v>0</v>
      </c>
      <c r="L28" s="752">
        <v>0</v>
      </c>
      <c r="M28" s="571"/>
      <c r="N28" s="572"/>
      <c r="O28" s="813"/>
      <c r="P28" s="496">
        <f t="shared" si="0"/>
        <v>16200</v>
      </c>
      <c r="Q28" s="380"/>
      <c r="R28" s="378"/>
      <c r="S28" s="8"/>
      <c r="T28" s="8"/>
    </row>
    <row r="29" spans="1:21" ht="27" customHeight="1" x14ac:dyDescent="0.2">
      <c r="A29" s="1362" t="s">
        <v>259</v>
      </c>
      <c r="B29" s="564" t="s">
        <v>369</v>
      </c>
      <c r="C29" s="1448" t="s">
        <v>251</v>
      </c>
      <c r="D29" s="475" t="s">
        <v>72</v>
      </c>
      <c r="E29" s="96">
        <v>127</v>
      </c>
      <c r="F29" s="287">
        <v>46</v>
      </c>
      <c r="G29" s="1367">
        <v>2015</v>
      </c>
      <c r="H29" s="1368">
        <v>69844</v>
      </c>
      <c r="I29" s="476">
        <f>H29*F29/100</f>
        <v>32128.240000000002</v>
      </c>
      <c r="J29" s="236">
        <v>1954</v>
      </c>
      <c r="K29" s="235">
        <v>4980.3999999999996</v>
      </c>
      <c r="L29" s="338">
        <v>0</v>
      </c>
      <c r="M29" s="304" t="s">
        <v>176</v>
      </c>
      <c r="N29" s="529" t="s">
        <v>266</v>
      </c>
      <c r="O29" s="812">
        <v>90000</v>
      </c>
      <c r="P29" s="303">
        <f t="shared" si="0"/>
        <v>25193.840000000004</v>
      </c>
      <c r="Q29" s="379"/>
      <c r="R29" s="13"/>
      <c r="S29" s="8"/>
      <c r="T29" s="8"/>
    </row>
    <row r="30" spans="1:21" ht="13.5" customHeight="1" thickBot="1" x14ac:dyDescent="0.25">
      <c r="A30" s="1362"/>
      <c r="B30" s="564"/>
      <c r="C30" s="1366"/>
      <c r="D30" s="429" t="s">
        <v>73</v>
      </c>
      <c r="E30" s="420">
        <v>149</v>
      </c>
      <c r="F30" s="421">
        <v>54</v>
      </c>
      <c r="G30" s="1367"/>
      <c r="H30" s="1368"/>
      <c r="I30" s="473">
        <f>H29*F30/100</f>
        <v>37715.760000000002</v>
      </c>
      <c r="J30" s="88">
        <v>0</v>
      </c>
      <c r="K30" s="443">
        <v>14627.6</v>
      </c>
      <c r="L30" s="151">
        <v>0</v>
      </c>
      <c r="M30" s="370"/>
      <c r="N30" s="371"/>
      <c r="O30" s="816"/>
      <c r="P30" s="425">
        <f t="shared" si="0"/>
        <v>23088.160000000003</v>
      </c>
      <c r="Q30" s="817"/>
      <c r="R30" s="427"/>
      <c r="S30" s="8"/>
      <c r="T30" s="8"/>
    </row>
    <row r="31" spans="1:21" ht="25.5" customHeight="1" x14ac:dyDescent="0.2">
      <c r="A31" s="1362"/>
      <c r="B31" s="564" t="s">
        <v>370</v>
      </c>
      <c r="C31" s="1369">
        <v>75000</v>
      </c>
      <c r="D31" s="477" t="s">
        <v>72</v>
      </c>
      <c r="E31" s="478">
        <v>127</v>
      </c>
      <c r="F31" s="479">
        <v>46</v>
      </c>
      <c r="G31" s="1371">
        <v>2016</v>
      </c>
      <c r="H31" s="1373">
        <v>75000</v>
      </c>
      <c r="I31" s="502">
        <f>H31*F31/100</f>
        <v>34500</v>
      </c>
      <c r="J31" s="503">
        <v>0</v>
      </c>
      <c r="K31" s="504">
        <v>45519</v>
      </c>
      <c r="L31" s="759">
        <v>0</v>
      </c>
      <c r="M31" s="636" t="s">
        <v>176</v>
      </c>
      <c r="N31" s="540" t="s">
        <v>267</v>
      </c>
      <c r="O31" s="819">
        <v>90000</v>
      </c>
      <c r="P31" s="485">
        <f t="shared" ref="P31:P38" si="1">I31-J31-K31</f>
        <v>-11019</v>
      </c>
      <c r="Q31" s="820"/>
      <c r="R31" s="821"/>
      <c r="S31" s="8"/>
      <c r="T31" s="8"/>
    </row>
    <row r="32" spans="1:21" ht="16.5" customHeight="1" thickBot="1" x14ac:dyDescent="0.25">
      <c r="A32" s="48"/>
      <c r="B32" s="4"/>
      <c r="C32" s="1370"/>
      <c r="D32" s="569" t="s">
        <v>73</v>
      </c>
      <c r="E32" s="546">
        <v>149</v>
      </c>
      <c r="F32" s="547">
        <v>54</v>
      </c>
      <c r="G32" s="1372"/>
      <c r="H32" s="1374"/>
      <c r="I32" s="490">
        <f>H31*F32/100</f>
        <v>40500</v>
      </c>
      <c r="J32" s="517">
        <v>0</v>
      </c>
      <c r="K32" s="822">
        <v>53436</v>
      </c>
      <c r="L32" s="752">
        <v>0</v>
      </c>
      <c r="M32" s="494"/>
      <c r="N32" s="495"/>
      <c r="O32" s="525"/>
      <c r="P32" s="496">
        <f t="shared" si="1"/>
        <v>-12936</v>
      </c>
      <c r="Q32" s="380"/>
      <c r="R32" s="558"/>
      <c r="S32" s="8"/>
      <c r="T32" s="8"/>
    </row>
    <row r="33" spans="1:20" ht="24.75" customHeight="1" x14ac:dyDescent="0.2">
      <c r="A33" s="48"/>
      <c r="B33" s="4"/>
      <c r="C33" s="1369">
        <v>75000</v>
      </c>
      <c r="D33" s="477" t="s">
        <v>72</v>
      </c>
      <c r="E33" s="478">
        <v>127</v>
      </c>
      <c r="F33" s="479">
        <v>46</v>
      </c>
      <c r="G33" s="1371">
        <v>2017</v>
      </c>
      <c r="H33" s="1373">
        <v>75000</v>
      </c>
      <c r="I33" s="502">
        <f>H33*F33/100</f>
        <v>34500</v>
      </c>
      <c r="J33" s="503">
        <v>0</v>
      </c>
      <c r="K33" s="504">
        <v>56707.42</v>
      </c>
      <c r="L33" s="562">
        <v>45054</v>
      </c>
      <c r="M33" s="636" t="s">
        <v>176</v>
      </c>
      <c r="N33" s="540" t="s">
        <v>249</v>
      </c>
      <c r="O33" s="819">
        <v>90000</v>
      </c>
      <c r="P33" s="485">
        <f t="shared" ref="P33:P36" si="2">I33-J33-K33</f>
        <v>-22207.42</v>
      </c>
      <c r="Q33" s="700"/>
      <c r="R33" s="732"/>
      <c r="S33" s="8"/>
      <c r="T33" s="8"/>
    </row>
    <row r="34" spans="1:20" ht="22.5" customHeight="1" thickBot="1" x14ac:dyDescent="0.25">
      <c r="A34" s="48"/>
      <c r="B34" s="4"/>
      <c r="C34" s="1370"/>
      <c r="D34" s="569" t="s">
        <v>73</v>
      </c>
      <c r="E34" s="546">
        <v>149</v>
      </c>
      <c r="F34" s="547">
        <v>54</v>
      </c>
      <c r="G34" s="1372"/>
      <c r="H34" s="1374"/>
      <c r="I34" s="771">
        <f>H33*F34/100</f>
        <v>40500</v>
      </c>
      <c r="J34" s="517">
        <v>0</v>
      </c>
      <c r="K34" s="934">
        <v>66569.58</v>
      </c>
      <c r="L34" s="1019">
        <v>0</v>
      </c>
      <c r="M34" s="494"/>
      <c r="N34" s="495"/>
      <c r="O34" s="525"/>
      <c r="P34" s="935">
        <f t="shared" si="2"/>
        <v>-26069.58</v>
      </c>
      <c r="Q34" s="936"/>
      <c r="R34" s="937"/>
      <c r="S34" s="8"/>
      <c r="T34" s="8"/>
    </row>
    <row r="35" spans="1:20" ht="24.75" customHeight="1" x14ac:dyDescent="0.2">
      <c r="A35" s="48"/>
      <c r="B35" s="4"/>
      <c r="C35" s="1369">
        <v>75000</v>
      </c>
      <c r="D35" s="477" t="s">
        <v>72</v>
      </c>
      <c r="E35" s="478">
        <v>127</v>
      </c>
      <c r="F35" s="479">
        <v>46</v>
      </c>
      <c r="G35" s="1371">
        <v>2018</v>
      </c>
      <c r="H35" s="1373">
        <v>75000</v>
      </c>
      <c r="I35" s="502">
        <f>H35*F35/100</f>
        <v>34500</v>
      </c>
      <c r="J35" s="503">
        <v>0</v>
      </c>
      <c r="K35" s="504">
        <v>34500</v>
      </c>
      <c r="L35" s="562">
        <v>51748</v>
      </c>
      <c r="M35" s="636" t="s">
        <v>176</v>
      </c>
      <c r="N35" s="540" t="s">
        <v>232</v>
      </c>
      <c r="O35" s="819">
        <v>90000</v>
      </c>
      <c r="P35" s="485">
        <f t="shared" si="2"/>
        <v>0</v>
      </c>
      <c r="Q35" s="700"/>
      <c r="R35" s="732"/>
      <c r="S35" s="8"/>
      <c r="T35" s="8"/>
    </row>
    <row r="36" spans="1:20" ht="22.5" customHeight="1" thickBot="1" x14ac:dyDescent="0.25">
      <c r="A36" s="48"/>
      <c r="B36" s="4"/>
      <c r="C36" s="1370"/>
      <c r="D36" s="569" t="s">
        <v>73</v>
      </c>
      <c r="E36" s="546">
        <v>149</v>
      </c>
      <c r="F36" s="547">
        <v>54</v>
      </c>
      <c r="G36" s="1372"/>
      <c r="H36" s="1374"/>
      <c r="I36" s="771">
        <f>H35*F36/100</f>
        <v>40500</v>
      </c>
      <c r="J36" s="517">
        <v>0</v>
      </c>
      <c r="K36" s="934">
        <v>40500</v>
      </c>
      <c r="L36" s="752">
        <v>0</v>
      </c>
      <c r="M36" s="494"/>
      <c r="N36" s="495"/>
      <c r="O36" s="525"/>
      <c r="P36" s="935">
        <f t="shared" si="2"/>
        <v>0</v>
      </c>
      <c r="Q36" s="936"/>
      <c r="R36" s="937"/>
      <c r="S36" s="8"/>
      <c r="T36" s="8"/>
    </row>
    <row r="37" spans="1:20" ht="15" customHeight="1" x14ac:dyDescent="0.2">
      <c r="A37" s="48"/>
      <c r="B37" s="4"/>
      <c r="C37" s="1366">
        <v>75000</v>
      </c>
      <c r="D37" s="475" t="s">
        <v>72</v>
      </c>
      <c r="E37" s="96">
        <v>127</v>
      </c>
      <c r="F37" s="287">
        <v>46</v>
      </c>
      <c r="G37" s="1367">
        <v>2019</v>
      </c>
      <c r="H37" s="1368">
        <v>75000</v>
      </c>
      <c r="I37" s="476">
        <f>H37*F37/100</f>
        <v>34500</v>
      </c>
      <c r="J37" s="205">
        <v>0</v>
      </c>
      <c r="K37" s="1313">
        <v>40169.040000000001</v>
      </c>
      <c r="L37" s="1314">
        <v>0</v>
      </c>
      <c r="M37" s="304"/>
      <c r="N37" s="529"/>
      <c r="O37" s="812"/>
      <c r="P37" s="303">
        <f t="shared" si="1"/>
        <v>-5669.0400000000009</v>
      </c>
      <c r="Q37" s="818"/>
      <c r="R37" s="148"/>
      <c r="S37" s="8"/>
      <c r="T37" s="8"/>
    </row>
    <row r="38" spans="1:20" ht="15" customHeight="1" thickBot="1" x14ac:dyDescent="0.25">
      <c r="A38" s="48"/>
      <c r="B38" s="4"/>
      <c r="C38" s="1366"/>
      <c r="D38" s="429" t="s">
        <v>73</v>
      </c>
      <c r="E38" s="420">
        <v>149</v>
      </c>
      <c r="F38" s="421">
        <v>54</v>
      </c>
      <c r="G38" s="1367"/>
      <c r="H38" s="1368"/>
      <c r="I38" s="369">
        <f>H37*F38/100</f>
        <v>40500</v>
      </c>
      <c r="J38" s="88">
        <v>0</v>
      </c>
      <c r="K38" s="1312">
        <v>47154.96</v>
      </c>
      <c r="L38" s="151">
        <v>0</v>
      </c>
      <c r="M38" s="370"/>
      <c r="N38" s="371"/>
      <c r="O38" s="372"/>
      <c r="P38" s="360">
        <f t="shared" si="1"/>
        <v>-6654.9599999999991</v>
      </c>
      <c r="Q38" s="373"/>
      <c r="R38" s="382"/>
      <c r="S38" s="8"/>
      <c r="T38" s="8"/>
    </row>
    <row r="39" spans="1:20" ht="15.75" customHeight="1" thickBot="1" x14ac:dyDescent="0.35">
      <c r="A39" s="824"/>
      <c r="B39" s="825"/>
      <c r="C39" s="386"/>
      <c r="D39" s="387"/>
      <c r="E39" s="388"/>
      <c r="F39" s="389"/>
      <c r="G39" s="390" t="s">
        <v>0</v>
      </c>
      <c r="H39" s="391">
        <f>SUM(H7:H38)</f>
        <v>609476</v>
      </c>
      <c r="I39" s="410">
        <f>SUM(I7:I38)</f>
        <v>609476</v>
      </c>
      <c r="J39" s="393">
        <f>SUM(J7:J32)</f>
        <v>160882</v>
      </c>
      <c r="K39" s="393">
        <f>SUM(K25:K38)</f>
        <v>460918</v>
      </c>
      <c r="L39" s="394">
        <f>SUM(L7:L38)</f>
        <v>96802</v>
      </c>
      <c r="M39" s="395"/>
      <c r="N39" s="396"/>
      <c r="O39" s="397"/>
      <c r="P39" s="398">
        <f>SUM(P7:P38)</f>
        <v>-12324</v>
      </c>
      <c r="Q39" s="826"/>
      <c r="R39" s="827"/>
      <c r="S39" s="8"/>
      <c r="T39" s="8"/>
    </row>
    <row r="40" spans="1:20" ht="2.25" customHeight="1" x14ac:dyDescent="0.2">
      <c r="A40" s="271"/>
      <c r="B40" s="272"/>
      <c r="C40" s="273"/>
      <c r="D40" s="273"/>
      <c r="E40" s="274"/>
      <c r="F40" s="273"/>
      <c r="G40" s="275"/>
      <c r="H40" s="276"/>
      <c r="I40" s="277"/>
      <c r="J40" s="278"/>
      <c r="K40" s="278"/>
      <c r="L40" s="278"/>
      <c r="M40" s="279"/>
      <c r="N40" s="279"/>
      <c r="O40" s="279"/>
      <c r="P40" s="280"/>
      <c r="Q40" s="281"/>
      <c r="R40" s="193"/>
      <c r="S40" s="8"/>
      <c r="T40" s="8"/>
    </row>
    <row r="41" spans="1:20" ht="29.25" customHeight="1" x14ac:dyDescent="0.2">
      <c r="A41" s="6"/>
      <c r="B41" s="6"/>
      <c r="C41" s="6"/>
      <c r="D41" s="1119" t="s">
        <v>44</v>
      </c>
      <c r="E41" s="1364" t="s">
        <v>45</v>
      </c>
      <c r="F41" s="1364"/>
      <c r="G41" s="313" t="s">
        <v>206</v>
      </c>
      <c r="H41" s="289" t="s">
        <v>207</v>
      </c>
      <c r="I41" s="310" t="s">
        <v>280</v>
      </c>
      <c r="J41" s="290" t="s">
        <v>209</v>
      </c>
      <c r="K41" s="1091" t="s">
        <v>282</v>
      </c>
      <c r="L41" s="155"/>
      <c r="M41" s="6"/>
      <c r="N41" s="6"/>
      <c r="O41" s="6"/>
      <c r="P41" s="141"/>
      <c r="Q41" s="8"/>
      <c r="R41" s="8"/>
      <c r="S41" s="8"/>
      <c r="T41" s="8"/>
    </row>
    <row r="42" spans="1:20" ht="11.25" customHeight="1" x14ac:dyDescent="0.2">
      <c r="A42" s="8"/>
      <c r="B42" s="8"/>
      <c r="C42" s="8"/>
      <c r="D42" s="92"/>
      <c r="E42" s="233" t="s">
        <v>153</v>
      </c>
      <c r="F42" s="233" t="s">
        <v>24</v>
      </c>
      <c r="G42" s="153" t="s">
        <v>140</v>
      </c>
      <c r="H42" s="153" t="s">
        <v>141</v>
      </c>
      <c r="I42" s="153" t="s">
        <v>142</v>
      </c>
      <c r="J42" s="153" t="s">
        <v>143</v>
      </c>
      <c r="K42" s="152" t="s">
        <v>151</v>
      </c>
      <c r="L42" s="155"/>
      <c r="M42" s="8"/>
      <c r="N42" s="8"/>
      <c r="O42" s="8"/>
      <c r="P42" s="137"/>
      <c r="Q42" s="8"/>
      <c r="R42" s="8"/>
      <c r="S42" s="8"/>
      <c r="T42" s="8"/>
    </row>
    <row r="43" spans="1:20" ht="12.75" customHeight="1" x14ac:dyDescent="0.2">
      <c r="D43" s="76" t="s">
        <v>73</v>
      </c>
      <c r="E43" s="83">
        <v>149</v>
      </c>
      <c r="F43" s="83">
        <v>54</v>
      </c>
      <c r="G43" s="139">
        <f>I30+I28+I26+I24+I22+I20+I18+I16+I14+I12+I10+I8+I32+I38+I34+I36</f>
        <v>329117.04000000004</v>
      </c>
      <c r="H43" s="139">
        <f>J30+J28+J26+J24+J22+J20+J18+J16+J14+J12+J10+J8+J34+J38+J36</f>
        <v>41518</v>
      </c>
      <c r="I43" s="201">
        <f>K30+K28+K26+K32+K38+K34+K36</f>
        <v>222288.14</v>
      </c>
      <c r="J43" s="139">
        <f>O38</f>
        <v>0</v>
      </c>
      <c r="K43" s="77">
        <f>G43-H43-I43</f>
        <v>65310.900000000023</v>
      </c>
      <c r="L43" s="149"/>
    </row>
    <row r="44" spans="1:20" x14ac:dyDescent="0.2">
      <c r="D44" s="75" t="s">
        <v>72</v>
      </c>
      <c r="E44" s="83">
        <v>127</v>
      </c>
      <c r="F44" s="83">
        <v>46</v>
      </c>
      <c r="G44" s="139">
        <f>I29+I27+I25+I23+I21+I19+I17+I15+I13+I11+I9+I7+I31+I37+I33+I35</f>
        <v>280358.96000000002</v>
      </c>
      <c r="H44" s="139">
        <f>J29+J27+J25+J23+J21+J19+J17+J15+J13+J11+J9+J7+J33+J37+J35</f>
        <v>119364</v>
      </c>
      <c r="I44" s="201">
        <f>K29+K27+K25+K31+K37+K33+K35</f>
        <v>238629.86</v>
      </c>
      <c r="J44" s="139">
        <f>L37+L33</f>
        <v>45054</v>
      </c>
      <c r="K44" s="77">
        <f>G44-H44-I44</f>
        <v>-77634.899999999965</v>
      </c>
      <c r="L44" s="149"/>
      <c r="P44" s="137"/>
    </row>
    <row r="45" spans="1:20" ht="6" customHeight="1" x14ac:dyDescent="0.2">
      <c r="I45" s="186"/>
      <c r="K45" s="212"/>
    </row>
    <row r="46" spans="1:20" x14ac:dyDescent="0.2">
      <c r="A46" s="440" t="s">
        <v>225</v>
      </c>
    </row>
    <row r="47" spans="1:20" x14ac:dyDescent="0.2">
      <c r="A47" s="440" t="s">
        <v>252</v>
      </c>
    </row>
  </sheetData>
  <mergeCells count="73">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M6:O6"/>
    <mergeCell ref="C7:C8"/>
    <mergeCell ref="G7:G8"/>
    <mergeCell ref="H7:H8"/>
    <mergeCell ref="E6:F6"/>
    <mergeCell ref="G6:H6"/>
    <mergeCell ref="H17:H18"/>
    <mergeCell ref="C13:C14"/>
    <mergeCell ref="G13:G14"/>
    <mergeCell ref="H13:H14"/>
    <mergeCell ref="G17:G18"/>
    <mergeCell ref="C21:C22"/>
    <mergeCell ref="G21:G22"/>
    <mergeCell ref="C19:C20"/>
    <mergeCell ref="G19:G20"/>
    <mergeCell ref="H19:H20"/>
    <mergeCell ref="A7:A9"/>
    <mergeCell ref="C9:C10"/>
    <mergeCell ref="G9:G10"/>
    <mergeCell ref="H9:H10"/>
    <mergeCell ref="C11:C12"/>
    <mergeCell ref="G11:G12"/>
    <mergeCell ref="H11:H12"/>
    <mergeCell ref="B7:B9"/>
    <mergeCell ref="B10:B12"/>
    <mergeCell ref="L4:L5"/>
    <mergeCell ref="C29:C30"/>
    <mergeCell ref="G29:G30"/>
    <mergeCell ref="H29:H30"/>
    <mergeCell ref="C27:C28"/>
    <mergeCell ref="G27:G28"/>
    <mergeCell ref="H27:H28"/>
    <mergeCell ref="H21:H22"/>
    <mergeCell ref="C15:C16"/>
    <mergeCell ref="G15:G16"/>
    <mergeCell ref="H15:H16"/>
    <mergeCell ref="C17:C18"/>
    <mergeCell ref="H23:H24"/>
    <mergeCell ref="C25:C26"/>
    <mergeCell ref="G25:G26"/>
    <mergeCell ref="H25:H26"/>
    <mergeCell ref="E41:F41"/>
    <mergeCell ref="C23:C24"/>
    <mergeCell ref="G23:G24"/>
    <mergeCell ref="C31:C32"/>
    <mergeCell ref="G31:G32"/>
    <mergeCell ref="C33:C34"/>
    <mergeCell ref="G33:G34"/>
    <mergeCell ref="C35:C36"/>
    <mergeCell ref="G35:G36"/>
    <mergeCell ref="A29:A31"/>
    <mergeCell ref="H35:H36"/>
    <mergeCell ref="C37:C38"/>
    <mergeCell ref="G37:G38"/>
    <mergeCell ref="H37:H38"/>
    <mergeCell ref="H31:H32"/>
    <mergeCell ref="H33:H34"/>
  </mergeCells>
  <pageMargins left="1.35" right="0.1" top="0.3" bottom="0.12" header="0.18" footer="0.12"/>
  <pageSetup paperSize="9" scale="73" fitToHeight="0" orientation="landscape" r:id="rId1"/>
  <headerFooter alignWithMargins="0"/>
  <ignoredErrors>
    <ignoredError sqref="I36:I37 I8:I35" formula="1"/>
    <ignoredError sqref="K39:L39 J39"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50"/>
  <sheetViews>
    <sheetView topLeftCell="A31" zoomScaleNormal="100" workbookViewId="0">
      <selection activeCell="J46" sqref="J46"/>
    </sheetView>
  </sheetViews>
  <sheetFormatPr defaultRowHeight="12.75" x14ac:dyDescent="0.2"/>
  <cols>
    <col min="1" max="1" width="11.85546875" customWidth="1"/>
    <col min="2" max="2" width="10.42578125" customWidth="1"/>
    <col min="3" max="3" width="9" customWidth="1"/>
    <col min="4" max="4" width="10.140625" customWidth="1"/>
    <col min="5" max="5" width="5.7109375" customWidth="1"/>
    <col min="6" max="6" width="5.140625" customWidth="1"/>
    <col min="7" max="7" width="7.42578125" customWidth="1"/>
    <col min="8" max="8" width="7.5703125" style="15" customWidth="1"/>
    <col min="9" max="9" width="8.42578125" customWidth="1"/>
    <col min="10" max="10" width="7" customWidth="1"/>
    <col min="11" max="11" width="11.85546875" customWidth="1"/>
    <col min="12" max="12" width="11.5703125" customWidth="1"/>
    <col min="13" max="13" width="32.42578125" customWidth="1"/>
    <col min="14" max="14" width="13.140625" customWidth="1"/>
    <col min="15" max="15" width="7" customWidth="1"/>
    <col min="16" max="16" width="10.5703125" customWidth="1"/>
    <col min="17" max="17" width="9.5703125" customWidth="1"/>
    <col min="18" max="18" width="8.42578125" customWidth="1"/>
  </cols>
  <sheetData>
    <row r="1" spans="1:20" ht="21.7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17.2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5.7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25.5" customHeight="1" x14ac:dyDescent="0.2">
      <c r="A4" s="1351" t="s">
        <v>48</v>
      </c>
      <c r="B4" s="1343" t="s">
        <v>3</v>
      </c>
      <c r="C4" s="1343" t="s">
        <v>217</v>
      </c>
      <c r="D4" s="1403" t="s">
        <v>29</v>
      </c>
      <c r="E4" s="1457" t="s">
        <v>4</v>
      </c>
      <c r="F4" s="1458"/>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29.25" customHeight="1" thickBot="1" x14ac:dyDescent="0.25">
      <c r="A5" s="1351"/>
      <c r="B5" s="1343"/>
      <c r="C5" s="1343"/>
      <c r="D5" s="1403"/>
      <c r="E5" s="7" t="s">
        <v>19</v>
      </c>
      <c r="F5" s="7" t="s">
        <v>24</v>
      </c>
      <c r="G5" s="2" t="s">
        <v>1</v>
      </c>
      <c r="H5" s="14" t="s">
        <v>2</v>
      </c>
      <c r="I5" s="1343"/>
      <c r="J5" s="1344"/>
      <c r="K5" s="1343"/>
      <c r="L5" s="1343"/>
      <c r="M5" s="259" t="s">
        <v>27</v>
      </c>
      <c r="N5" s="580" t="s">
        <v>28</v>
      </c>
      <c r="O5" s="581" t="s">
        <v>31</v>
      </c>
      <c r="P5" s="1343"/>
      <c r="Q5" s="1344"/>
      <c r="R5" s="1343"/>
      <c r="S5" s="8"/>
      <c r="T5" s="8"/>
    </row>
    <row r="6" spans="1:20" ht="13.5" customHeight="1" thickBot="1" x14ac:dyDescent="0.25">
      <c r="A6" s="589">
        <v>1</v>
      </c>
      <c r="B6" s="587">
        <v>2</v>
      </c>
      <c r="C6" s="590">
        <v>3</v>
      </c>
      <c r="D6" s="587">
        <v>4</v>
      </c>
      <c r="E6" s="1377">
        <v>5</v>
      </c>
      <c r="F6" s="1379"/>
      <c r="G6" s="1377">
        <v>6</v>
      </c>
      <c r="H6" s="1379"/>
      <c r="I6" s="590">
        <v>7</v>
      </c>
      <c r="J6" s="590">
        <v>8</v>
      </c>
      <c r="K6" s="590">
        <v>9</v>
      </c>
      <c r="L6" s="592">
        <v>10</v>
      </c>
      <c r="M6" s="1377">
        <v>11</v>
      </c>
      <c r="N6" s="1378"/>
      <c r="O6" s="1379"/>
      <c r="P6" s="593" t="s">
        <v>144</v>
      </c>
      <c r="Q6" s="592">
        <v>13</v>
      </c>
      <c r="R6" s="587">
        <v>14</v>
      </c>
      <c r="S6" s="8"/>
      <c r="T6" s="8"/>
    </row>
    <row r="7" spans="1:20" ht="12" customHeight="1" x14ac:dyDescent="0.2">
      <c r="A7" s="1361" t="s">
        <v>78</v>
      </c>
      <c r="B7" s="1365" t="s">
        <v>79</v>
      </c>
      <c r="C7" s="1369">
        <v>30000</v>
      </c>
      <c r="D7" s="477" t="s">
        <v>72</v>
      </c>
      <c r="E7" s="478">
        <v>790</v>
      </c>
      <c r="F7" s="479">
        <v>32</v>
      </c>
      <c r="G7" s="1371">
        <v>2009</v>
      </c>
      <c r="H7" s="1373">
        <v>534</v>
      </c>
      <c r="I7" s="578">
        <f>H7*F7/100</f>
        <v>170.88</v>
      </c>
      <c r="J7" s="481">
        <v>0</v>
      </c>
      <c r="K7" s="481">
        <v>0</v>
      </c>
      <c r="L7" s="515">
        <v>0</v>
      </c>
      <c r="M7" s="841"/>
      <c r="N7" s="842"/>
      <c r="O7" s="843"/>
      <c r="P7" s="838">
        <f>I7-J7-K7</f>
        <v>170.88</v>
      </c>
      <c r="Q7" s="844"/>
      <c r="R7" s="845"/>
      <c r="S7" s="8"/>
      <c r="T7" s="8"/>
    </row>
    <row r="8" spans="1:20" ht="12" customHeight="1" x14ac:dyDescent="0.2">
      <c r="A8" s="1362"/>
      <c r="B8" s="1365"/>
      <c r="C8" s="1366"/>
      <c r="D8" s="21" t="s">
        <v>80</v>
      </c>
      <c r="E8" s="54">
        <v>1506</v>
      </c>
      <c r="F8" s="55">
        <v>61</v>
      </c>
      <c r="G8" s="1367"/>
      <c r="H8" s="1368"/>
      <c r="I8" s="84">
        <f>H7*F8/100</f>
        <v>325.74</v>
      </c>
      <c r="J8" s="85">
        <v>0</v>
      </c>
      <c r="K8" s="85">
        <v>0</v>
      </c>
      <c r="L8" s="165">
        <v>0</v>
      </c>
      <c r="M8" s="455"/>
      <c r="N8" s="251"/>
      <c r="O8" s="456"/>
      <c r="P8" s="220">
        <f t="shared" ref="P8:P27" si="0">I8-J8-K8</f>
        <v>325.74</v>
      </c>
      <c r="Q8" s="461"/>
      <c r="R8" s="47"/>
      <c r="S8" s="8"/>
      <c r="T8" s="8"/>
    </row>
    <row r="9" spans="1:20" ht="12" customHeight="1" thickBot="1" x14ac:dyDescent="0.25">
      <c r="A9" s="1362"/>
      <c r="B9" s="1365"/>
      <c r="C9" s="1370"/>
      <c r="D9" s="487" t="s">
        <v>73</v>
      </c>
      <c r="E9" s="488">
        <v>173</v>
      </c>
      <c r="F9" s="489">
        <v>7</v>
      </c>
      <c r="G9" s="1372"/>
      <c r="H9" s="1374"/>
      <c r="I9" s="579">
        <f>H7*F9/100</f>
        <v>37.380000000000003</v>
      </c>
      <c r="J9" s="517">
        <v>0</v>
      </c>
      <c r="K9" s="517">
        <v>0</v>
      </c>
      <c r="L9" s="493">
        <v>0</v>
      </c>
      <c r="M9" s="846"/>
      <c r="N9" s="847"/>
      <c r="O9" s="848"/>
      <c r="P9" s="839">
        <f t="shared" si="0"/>
        <v>37.380000000000003</v>
      </c>
      <c r="Q9" s="849"/>
      <c r="R9" s="850"/>
      <c r="S9" s="8"/>
      <c r="T9" s="8"/>
    </row>
    <row r="10" spans="1:20" ht="12" customHeight="1" x14ac:dyDescent="0.2">
      <c r="A10" s="1362"/>
      <c r="B10" s="154"/>
      <c r="C10" s="1366">
        <v>30000</v>
      </c>
      <c r="D10" s="475" t="s">
        <v>72</v>
      </c>
      <c r="E10" s="96">
        <v>790</v>
      </c>
      <c r="F10" s="287">
        <v>32</v>
      </c>
      <c r="G10" s="1367">
        <v>2010</v>
      </c>
      <c r="H10" s="1368">
        <v>30000</v>
      </c>
      <c r="I10" s="582">
        <f>H10*F10/100</f>
        <v>9600</v>
      </c>
      <c r="J10" s="91">
        <v>0</v>
      </c>
      <c r="K10" s="91">
        <v>0</v>
      </c>
      <c r="L10" s="156">
        <v>0</v>
      </c>
      <c r="M10" s="583"/>
      <c r="N10" s="584"/>
      <c r="O10" s="840"/>
      <c r="P10" s="833">
        <f t="shared" si="0"/>
        <v>9600</v>
      </c>
      <c r="Q10" s="12"/>
      <c r="R10" s="13"/>
      <c r="S10" s="8"/>
      <c r="T10" s="8"/>
    </row>
    <row r="11" spans="1:20" ht="12" customHeight="1" x14ac:dyDescent="0.2">
      <c r="A11" s="1362"/>
      <c r="B11" s="1365" t="s">
        <v>397</v>
      </c>
      <c r="C11" s="1366"/>
      <c r="D11" s="21" t="s">
        <v>80</v>
      </c>
      <c r="E11" s="54">
        <v>1506</v>
      </c>
      <c r="F11" s="55">
        <v>61</v>
      </c>
      <c r="G11" s="1367"/>
      <c r="H11" s="1368"/>
      <c r="I11" s="84">
        <f>H10*F11/100</f>
        <v>18300</v>
      </c>
      <c r="J11" s="85">
        <v>0</v>
      </c>
      <c r="K11" s="85">
        <v>0</v>
      </c>
      <c r="L11" s="165">
        <v>0</v>
      </c>
      <c r="M11" s="27"/>
      <c r="N11" s="28"/>
      <c r="O11" s="29"/>
      <c r="P11" s="220">
        <f t="shared" si="0"/>
        <v>18300</v>
      </c>
      <c r="Q11" s="26"/>
      <c r="R11" s="30"/>
      <c r="S11" s="8"/>
      <c r="T11" s="8"/>
    </row>
    <row r="12" spans="1:20" ht="12" customHeight="1" thickBot="1" x14ac:dyDescent="0.25">
      <c r="A12" s="48"/>
      <c r="B12" s="1365"/>
      <c r="C12" s="1366"/>
      <c r="D12" s="470" t="s">
        <v>73</v>
      </c>
      <c r="E12" s="471">
        <v>173</v>
      </c>
      <c r="F12" s="472">
        <v>7</v>
      </c>
      <c r="G12" s="1367"/>
      <c r="H12" s="1368"/>
      <c r="I12" s="526">
        <f>H10*F12/100</f>
        <v>2100</v>
      </c>
      <c r="J12" s="88">
        <v>0</v>
      </c>
      <c r="K12" s="88">
        <v>0</v>
      </c>
      <c r="L12" s="166">
        <v>0</v>
      </c>
      <c r="M12" s="370"/>
      <c r="N12" s="371"/>
      <c r="O12" s="372"/>
      <c r="P12" s="834">
        <f t="shared" si="0"/>
        <v>2100</v>
      </c>
      <c r="Q12" s="94"/>
      <c r="R12" s="94"/>
      <c r="S12" s="8"/>
      <c r="T12" s="8"/>
    </row>
    <row r="13" spans="1:20" ht="12" customHeight="1" x14ac:dyDescent="0.2">
      <c r="A13" s="48"/>
      <c r="B13" s="1365"/>
      <c r="C13" s="1369">
        <v>30000</v>
      </c>
      <c r="D13" s="477" t="s">
        <v>72</v>
      </c>
      <c r="E13" s="478">
        <v>790</v>
      </c>
      <c r="F13" s="479">
        <v>32</v>
      </c>
      <c r="G13" s="1371">
        <v>2011</v>
      </c>
      <c r="H13" s="1373">
        <v>30000</v>
      </c>
      <c r="I13" s="480">
        <f>H13*F13/100</f>
        <v>9600</v>
      </c>
      <c r="J13" s="481">
        <v>0</v>
      </c>
      <c r="K13" s="481">
        <v>0</v>
      </c>
      <c r="L13" s="515">
        <v>0</v>
      </c>
      <c r="M13" s="505"/>
      <c r="N13" s="506"/>
      <c r="O13" s="527"/>
      <c r="P13" s="838">
        <f t="shared" si="0"/>
        <v>9600</v>
      </c>
      <c r="Q13" s="499"/>
      <c r="R13" s="486"/>
      <c r="S13" s="8"/>
      <c r="T13" s="8"/>
    </row>
    <row r="14" spans="1:20" ht="12" customHeight="1" x14ac:dyDescent="0.2">
      <c r="A14" s="48"/>
      <c r="B14" s="1365"/>
      <c r="C14" s="1366"/>
      <c r="D14" s="21" t="s">
        <v>80</v>
      </c>
      <c r="E14" s="54">
        <v>1506</v>
      </c>
      <c r="F14" s="55">
        <v>61</v>
      </c>
      <c r="G14" s="1367"/>
      <c r="H14" s="1368"/>
      <c r="I14" s="86">
        <f>H13*F14/100</f>
        <v>18300</v>
      </c>
      <c r="J14" s="85">
        <v>0</v>
      </c>
      <c r="K14" s="85">
        <v>0</v>
      </c>
      <c r="L14" s="165">
        <v>0</v>
      </c>
      <c r="M14" s="27"/>
      <c r="N14" s="28"/>
      <c r="O14" s="29"/>
      <c r="P14" s="220">
        <f t="shared" si="0"/>
        <v>18300</v>
      </c>
      <c r="Q14" s="26"/>
      <c r="R14" s="30"/>
      <c r="S14" s="8"/>
      <c r="T14" s="8"/>
    </row>
    <row r="15" spans="1:20" ht="12" customHeight="1" thickBot="1" x14ac:dyDescent="0.25">
      <c r="A15" s="48"/>
      <c r="B15" s="4"/>
      <c r="C15" s="1370"/>
      <c r="D15" s="487" t="s">
        <v>73</v>
      </c>
      <c r="E15" s="488">
        <v>173</v>
      </c>
      <c r="F15" s="489">
        <v>7</v>
      </c>
      <c r="G15" s="1372"/>
      <c r="H15" s="1374"/>
      <c r="I15" s="516">
        <f>H13*F15/100</f>
        <v>2100</v>
      </c>
      <c r="J15" s="491">
        <v>0</v>
      </c>
      <c r="K15" s="517">
        <v>0</v>
      </c>
      <c r="L15" s="493">
        <v>0</v>
      </c>
      <c r="M15" s="494"/>
      <c r="N15" s="495"/>
      <c r="O15" s="525"/>
      <c r="P15" s="839">
        <f t="shared" si="0"/>
        <v>2100</v>
      </c>
      <c r="Q15" s="50"/>
      <c r="R15" s="50"/>
      <c r="S15" s="8"/>
      <c r="T15" s="8"/>
    </row>
    <row r="16" spans="1:20" ht="12" customHeight="1" x14ac:dyDescent="0.2">
      <c r="A16" s="48"/>
      <c r="B16" s="4"/>
      <c r="C16" s="1366">
        <v>30000</v>
      </c>
      <c r="D16" s="475" t="s">
        <v>72</v>
      </c>
      <c r="E16" s="96">
        <v>790</v>
      </c>
      <c r="F16" s="287">
        <v>32</v>
      </c>
      <c r="G16" s="1367">
        <v>2012</v>
      </c>
      <c r="H16" s="1368">
        <v>30000</v>
      </c>
      <c r="I16" s="102">
        <f>H16*F16/100</f>
        <v>9600</v>
      </c>
      <c r="J16" s="91">
        <v>0</v>
      </c>
      <c r="K16" s="91">
        <v>0</v>
      </c>
      <c r="L16" s="156">
        <v>0</v>
      </c>
      <c r="M16" s="714"/>
      <c r="N16" s="717"/>
      <c r="O16" s="716"/>
      <c r="P16" s="833">
        <f t="shared" si="0"/>
        <v>9600</v>
      </c>
      <c r="Q16" s="12"/>
      <c r="R16" s="13"/>
      <c r="S16" s="8"/>
      <c r="T16" s="8"/>
    </row>
    <row r="17" spans="1:20" ht="12" customHeight="1" x14ac:dyDescent="0.2">
      <c r="A17" s="48"/>
      <c r="B17" s="4"/>
      <c r="C17" s="1366"/>
      <c r="D17" s="21" t="s">
        <v>80</v>
      </c>
      <c r="E17" s="54">
        <v>1506</v>
      </c>
      <c r="F17" s="55">
        <v>61</v>
      </c>
      <c r="G17" s="1367"/>
      <c r="H17" s="1368"/>
      <c r="I17" s="86">
        <f>H16*F17/100</f>
        <v>18300</v>
      </c>
      <c r="J17" s="85">
        <v>0</v>
      </c>
      <c r="K17" s="91">
        <v>0</v>
      </c>
      <c r="L17" s="156">
        <v>0</v>
      </c>
      <c r="M17" s="27"/>
      <c r="N17" s="28"/>
      <c r="O17" s="29"/>
      <c r="P17" s="220">
        <f t="shared" si="0"/>
        <v>18300</v>
      </c>
      <c r="Q17" s="26"/>
      <c r="R17" s="30"/>
      <c r="S17" s="8"/>
      <c r="T17" s="8"/>
    </row>
    <row r="18" spans="1:20" ht="12" customHeight="1" thickBot="1" x14ac:dyDescent="0.25">
      <c r="A18" s="48"/>
      <c r="B18" s="4"/>
      <c r="C18" s="1366"/>
      <c r="D18" s="470" t="s">
        <v>73</v>
      </c>
      <c r="E18" s="471">
        <v>173</v>
      </c>
      <c r="F18" s="472">
        <v>7</v>
      </c>
      <c r="G18" s="1367"/>
      <c r="H18" s="1368"/>
      <c r="I18" s="90">
        <f>H16*F18/100</f>
        <v>2100</v>
      </c>
      <c r="J18" s="474">
        <v>0</v>
      </c>
      <c r="K18" s="88">
        <v>0</v>
      </c>
      <c r="L18" s="166">
        <v>0</v>
      </c>
      <c r="M18" s="370"/>
      <c r="N18" s="371"/>
      <c r="O18" s="372"/>
      <c r="P18" s="834">
        <f t="shared" si="0"/>
        <v>2100</v>
      </c>
      <c r="Q18" s="94"/>
      <c r="R18" s="94"/>
      <c r="S18" s="8"/>
      <c r="T18" s="8"/>
    </row>
    <row r="19" spans="1:20" ht="24.75" customHeight="1" x14ac:dyDescent="0.2">
      <c r="A19" s="48"/>
      <c r="B19" s="4"/>
      <c r="C19" s="1369">
        <v>30000</v>
      </c>
      <c r="D19" s="477" t="s">
        <v>72</v>
      </c>
      <c r="E19" s="478">
        <v>790</v>
      </c>
      <c r="F19" s="479">
        <v>32</v>
      </c>
      <c r="G19" s="1371">
        <v>2013</v>
      </c>
      <c r="H19" s="1373">
        <v>30000</v>
      </c>
      <c r="I19" s="502">
        <f>H19*F19/100</f>
        <v>9600</v>
      </c>
      <c r="J19" s="504">
        <v>1418</v>
      </c>
      <c r="K19" s="504">
        <v>119115</v>
      </c>
      <c r="L19" s="498">
        <v>0</v>
      </c>
      <c r="M19" s="692" t="s">
        <v>148</v>
      </c>
      <c r="N19" s="837" t="s">
        <v>40</v>
      </c>
      <c r="O19" s="616">
        <v>120000</v>
      </c>
      <c r="P19" s="838">
        <f t="shared" si="0"/>
        <v>-110933</v>
      </c>
      <c r="Q19" s="507"/>
      <c r="R19" s="486"/>
      <c r="S19" s="8"/>
      <c r="T19" s="8"/>
    </row>
    <row r="20" spans="1:20" ht="12" customHeight="1" x14ac:dyDescent="0.2">
      <c r="A20" s="48"/>
      <c r="B20" s="4"/>
      <c r="C20" s="1366"/>
      <c r="D20" s="21" t="s">
        <v>80</v>
      </c>
      <c r="E20" s="54">
        <v>1506</v>
      </c>
      <c r="F20" s="55">
        <v>61</v>
      </c>
      <c r="G20" s="1367"/>
      <c r="H20" s="1368"/>
      <c r="I20" s="319">
        <f>H19*F20/100</f>
        <v>18300</v>
      </c>
      <c r="J20" s="203">
        <v>0</v>
      </c>
      <c r="K20" s="203">
        <v>0</v>
      </c>
      <c r="L20" s="207">
        <v>0</v>
      </c>
      <c r="M20" s="27"/>
      <c r="N20" s="28"/>
      <c r="O20" s="29"/>
      <c r="P20" s="220">
        <f t="shared" si="0"/>
        <v>18300</v>
      </c>
      <c r="Q20" s="113"/>
      <c r="R20" s="30"/>
      <c r="S20" s="8"/>
      <c r="T20" s="8"/>
    </row>
    <row r="21" spans="1:20" ht="12" customHeight="1" thickBot="1" x14ac:dyDescent="0.25">
      <c r="A21" s="48"/>
      <c r="B21" s="4"/>
      <c r="C21" s="1370"/>
      <c r="D21" s="487" t="s">
        <v>73</v>
      </c>
      <c r="E21" s="488">
        <v>173</v>
      </c>
      <c r="F21" s="489">
        <v>7</v>
      </c>
      <c r="G21" s="1372"/>
      <c r="H21" s="1374"/>
      <c r="I21" s="1114">
        <f>H19*F21/100</f>
        <v>2100</v>
      </c>
      <c r="J21" s="509">
        <v>0</v>
      </c>
      <c r="K21" s="510">
        <v>0</v>
      </c>
      <c r="L21" s="500">
        <v>0</v>
      </c>
      <c r="M21" s="494"/>
      <c r="N21" s="495"/>
      <c r="O21" s="525"/>
      <c r="P21" s="839">
        <f t="shared" si="0"/>
        <v>2100</v>
      </c>
      <c r="Q21" s="512"/>
      <c r="R21" s="50"/>
      <c r="S21" s="8"/>
      <c r="T21" s="8"/>
    </row>
    <row r="22" spans="1:20" ht="24.75" customHeight="1" x14ac:dyDescent="0.2">
      <c r="A22" s="48"/>
      <c r="B22" s="4"/>
      <c r="C22" s="1366">
        <v>30000</v>
      </c>
      <c r="D22" s="475" t="s">
        <v>72</v>
      </c>
      <c r="E22" s="96">
        <v>790</v>
      </c>
      <c r="F22" s="287">
        <v>32</v>
      </c>
      <c r="G22" s="1367">
        <v>2014</v>
      </c>
      <c r="H22" s="1368">
        <v>30000</v>
      </c>
      <c r="I22" s="476">
        <f>H22*F22/100</f>
        <v>9600</v>
      </c>
      <c r="J22" s="235"/>
      <c r="K22" s="235">
        <v>30000</v>
      </c>
      <c r="L22" s="207">
        <v>0</v>
      </c>
      <c r="M22" s="835" t="s">
        <v>148</v>
      </c>
      <c r="N22" s="836" t="s">
        <v>40</v>
      </c>
      <c r="O22" s="619">
        <v>120000</v>
      </c>
      <c r="P22" s="833">
        <f t="shared" si="0"/>
        <v>-20400</v>
      </c>
      <c r="Q22" s="112"/>
      <c r="R22" s="13"/>
      <c r="S22" s="8"/>
      <c r="T22" s="8"/>
    </row>
    <row r="23" spans="1:20" ht="12" customHeight="1" x14ac:dyDescent="0.2">
      <c r="A23" s="48"/>
      <c r="B23" s="4"/>
      <c r="C23" s="1366"/>
      <c r="D23" s="21" t="s">
        <v>80</v>
      </c>
      <c r="E23" s="54">
        <v>1506</v>
      </c>
      <c r="F23" s="55">
        <v>61</v>
      </c>
      <c r="G23" s="1367"/>
      <c r="H23" s="1368"/>
      <c r="I23" s="319">
        <f>H22*F23/100</f>
        <v>18300</v>
      </c>
      <c r="J23" s="203">
        <v>0</v>
      </c>
      <c r="K23" s="205">
        <v>0</v>
      </c>
      <c r="L23" s="207">
        <v>0</v>
      </c>
      <c r="M23" s="51"/>
      <c r="N23" s="52"/>
      <c r="O23" s="53"/>
      <c r="P23" s="220">
        <f t="shared" si="0"/>
        <v>18300</v>
      </c>
      <c r="Q23" s="113"/>
      <c r="R23" s="30"/>
      <c r="S23" s="8"/>
      <c r="T23" s="8"/>
    </row>
    <row r="24" spans="1:20" ht="12" customHeight="1" thickBot="1" x14ac:dyDescent="0.25">
      <c r="A24" s="48"/>
      <c r="B24" s="4"/>
      <c r="C24" s="1366"/>
      <c r="D24" s="470" t="s">
        <v>73</v>
      </c>
      <c r="E24" s="471">
        <v>173</v>
      </c>
      <c r="F24" s="472">
        <v>7</v>
      </c>
      <c r="G24" s="1367"/>
      <c r="H24" s="1368"/>
      <c r="I24" s="1115">
        <f>H22*F24/100</f>
        <v>2100</v>
      </c>
      <c r="J24" s="548">
        <v>0</v>
      </c>
      <c r="K24" s="356">
        <v>0</v>
      </c>
      <c r="L24" s="149">
        <v>0</v>
      </c>
      <c r="M24" s="433"/>
      <c r="N24" s="434"/>
      <c r="O24" s="435"/>
      <c r="P24" s="834">
        <f t="shared" si="0"/>
        <v>2100</v>
      </c>
      <c r="Q24" s="234"/>
      <c r="R24" s="427"/>
      <c r="S24" s="8"/>
      <c r="T24" s="8"/>
    </row>
    <row r="25" spans="1:20" ht="49.5" customHeight="1" x14ac:dyDescent="0.2">
      <c r="A25" s="1362" t="s">
        <v>392</v>
      </c>
      <c r="B25" s="1365" t="s">
        <v>396</v>
      </c>
      <c r="C25" s="1375" t="s">
        <v>253</v>
      </c>
      <c r="D25" s="477" t="s">
        <v>72</v>
      </c>
      <c r="E25" s="478">
        <v>790</v>
      </c>
      <c r="F25" s="479">
        <v>32</v>
      </c>
      <c r="G25" s="1371">
        <v>2015</v>
      </c>
      <c r="H25" s="1373">
        <v>29918</v>
      </c>
      <c r="I25" s="502">
        <f>H25*F25/100</f>
        <v>9573.76</v>
      </c>
      <c r="J25" s="205">
        <v>0</v>
      </c>
      <c r="K25" s="561">
        <v>30000</v>
      </c>
      <c r="L25" s="498">
        <v>0</v>
      </c>
      <c r="M25" s="539" t="s">
        <v>257</v>
      </c>
      <c r="N25" s="540" t="s">
        <v>268</v>
      </c>
      <c r="O25" s="541" t="s">
        <v>269</v>
      </c>
      <c r="P25" s="838">
        <f t="shared" si="0"/>
        <v>-20426.239999999998</v>
      </c>
      <c r="Q25" s="851"/>
      <c r="R25" s="486"/>
      <c r="S25" s="8"/>
      <c r="T25" s="8"/>
    </row>
    <row r="26" spans="1:20" ht="12" customHeight="1" x14ac:dyDescent="0.2">
      <c r="A26" s="1362"/>
      <c r="B26" s="1365"/>
      <c r="C26" s="1366"/>
      <c r="D26" s="21" t="s">
        <v>80</v>
      </c>
      <c r="E26" s="54">
        <v>1506</v>
      </c>
      <c r="F26" s="55">
        <v>61</v>
      </c>
      <c r="G26" s="1367"/>
      <c r="H26" s="1368"/>
      <c r="I26" s="86">
        <f>H25*F26/100</f>
        <v>18249.98</v>
      </c>
      <c r="J26" s="85">
        <v>0</v>
      </c>
      <c r="K26" s="91">
        <v>0</v>
      </c>
      <c r="L26" s="165">
        <v>0</v>
      </c>
      <c r="M26" s="254"/>
      <c r="N26" s="255"/>
      <c r="O26" s="29"/>
      <c r="P26" s="220">
        <f t="shared" si="0"/>
        <v>18249.98</v>
      </c>
      <c r="Q26" s="178"/>
      <c r="R26" s="30"/>
      <c r="S26" s="8"/>
      <c r="T26" s="8"/>
    </row>
    <row r="27" spans="1:20" ht="12" customHeight="1" thickBot="1" x14ac:dyDescent="0.25">
      <c r="A27" s="1362"/>
      <c r="B27" s="566"/>
      <c r="C27" s="1370"/>
      <c r="D27" s="487" t="s">
        <v>73</v>
      </c>
      <c r="E27" s="488">
        <v>173</v>
      </c>
      <c r="F27" s="489">
        <v>7</v>
      </c>
      <c r="G27" s="1372"/>
      <c r="H27" s="1374"/>
      <c r="I27" s="516">
        <f>H25*F27/100</f>
        <v>2094.2600000000002</v>
      </c>
      <c r="J27" s="491">
        <v>0</v>
      </c>
      <c r="K27" s="517">
        <v>0</v>
      </c>
      <c r="L27" s="570">
        <v>0</v>
      </c>
      <c r="M27" s="852"/>
      <c r="N27" s="572"/>
      <c r="O27" s="573"/>
      <c r="P27" s="839">
        <f t="shared" si="0"/>
        <v>2094.2600000000002</v>
      </c>
      <c r="Q27" s="853"/>
      <c r="R27" s="378"/>
      <c r="S27" s="8"/>
      <c r="T27" s="8"/>
    </row>
    <row r="28" spans="1:20" ht="48.75" customHeight="1" x14ac:dyDescent="0.25">
      <c r="A28" s="1362"/>
      <c r="B28" s="1365" t="s">
        <v>395</v>
      </c>
      <c r="C28" s="1366" t="s">
        <v>255</v>
      </c>
      <c r="D28" s="475" t="s">
        <v>72</v>
      </c>
      <c r="E28" s="96">
        <v>790</v>
      </c>
      <c r="F28" s="287">
        <v>32</v>
      </c>
      <c r="G28" s="1367">
        <v>2016</v>
      </c>
      <c r="H28" s="1368">
        <v>75411</v>
      </c>
      <c r="I28" s="476">
        <f>H28*F28/100</f>
        <v>24131.52</v>
      </c>
      <c r="J28" s="205">
        <v>0</v>
      </c>
      <c r="K28" s="235">
        <v>9600</v>
      </c>
      <c r="L28" s="322">
        <v>58062</v>
      </c>
      <c r="M28" s="528" t="s">
        <v>367</v>
      </c>
      <c r="N28" s="529" t="s">
        <v>258</v>
      </c>
      <c r="O28" s="530" t="s">
        <v>269</v>
      </c>
      <c r="P28" s="833">
        <f t="shared" ref="P28:P39" si="1">I28-J28-K28</f>
        <v>14531.52</v>
      </c>
      <c r="Q28" s="773"/>
      <c r="R28" s="402"/>
      <c r="S28" s="8"/>
      <c r="T28" s="8"/>
    </row>
    <row r="29" spans="1:20" ht="12" customHeight="1" x14ac:dyDescent="0.25">
      <c r="A29" s="48"/>
      <c r="B29" s="1365"/>
      <c r="C29" s="1366"/>
      <c r="D29" s="21" t="s">
        <v>80</v>
      </c>
      <c r="E29" s="54">
        <v>1506</v>
      </c>
      <c r="F29" s="55">
        <v>61</v>
      </c>
      <c r="G29" s="1367"/>
      <c r="H29" s="1368"/>
      <c r="I29" s="86">
        <f>H28*F29/100</f>
        <v>46000.71</v>
      </c>
      <c r="J29" s="85">
        <v>0</v>
      </c>
      <c r="K29" s="188">
        <v>18300</v>
      </c>
      <c r="L29" s="165">
        <v>0</v>
      </c>
      <c r="M29" s="254"/>
      <c r="N29" s="255"/>
      <c r="O29" s="29"/>
      <c r="P29" s="220">
        <f t="shared" si="1"/>
        <v>27700.71</v>
      </c>
      <c r="Q29" s="211"/>
      <c r="R29" s="408"/>
      <c r="S29" s="8"/>
      <c r="T29" s="8"/>
    </row>
    <row r="30" spans="1:20" ht="12" customHeight="1" thickBot="1" x14ac:dyDescent="0.3">
      <c r="A30" s="48"/>
      <c r="B30" s="1078"/>
      <c r="C30" s="1366"/>
      <c r="D30" s="470" t="s">
        <v>81</v>
      </c>
      <c r="E30" s="471">
        <v>173</v>
      </c>
      <c r="F30" s="472">
        <v>7</v>
      </c>
      <c r="G30" s="1367"/>
      <c r="H30" s="1368"/>
      <c r="I30" s="90">
        <f>H28*F30/100</f>
        <v>5278.77</v>
      </c>
      <c r="J30" s="474">
        <v>0</v>
      </c>
      <c r="K30" s="443">
        <v>2100</v>
      </c>
      <c r="L30" s="567">
        <v>0</v>
      </c>
      <c r="M30" s="854"/>
      <c r="N30" s="434"/>
      <c r="O30" s="435"/>
      <c r="P30" s="834">
        <f t="shared" si="1"/>
        <v>3178.7700000000004</v>
      </c>
      <c r="Q30" s="403"/>
      <c r="R30" s="401"/>
      <c r="S30" s="8"/>
      <c r="T30" s="8"/>
    </row>
    <row r="31" spans="1:20" ht="39" customHeight="1" x14ac:dyDescent="0.25">
      <c r="A31" s="48"/>
      <c r="B31" s="1078"/>
      <c r="C31" s="1369" t="s">
        <v>255</v>
      </c>
      <c r="D31" s="477" t="s">
        <v>72</v>
      </c>
      <c r="E31" s="478">
        <v>790</v>
      </c>
      <c r="F31" s="479">
        <v>32</v>
      </c>
      <c r="G31" s="1371">
        <v>2017</v>
      </c>
      <c r="H31" s="1373">
        <v>150000</v>
      </c>
      <c r="I31" s="777">
        <f>H31*F31/100</f>
        <v>48000</v>
      </c>
      <c r="J31" s="503">
        <v>0</v>
      </c>
      <c r="K31" s="855">
        <v>67167</v>
      </c>
      <c r="L31" s="861">
        <v>97016</v>
      </c>
      <c r="M31" s="539" t="s">
        <v>367</v>
      </c>
      <c r="N31" s="540" t="s">
        <v>368</v>
      </c>
      <c r="O31" s="541" t="s">
        <v>256</v>
      </c>
      <c r="P31" s="838">
        <f t="shared" ref="P31:P36" si="2">I31-J31-K31</f>
        <v>-19167</v>
      </c>
      <c r="Q31" s="856"/>
      <c r="R31" s="857"/>
      <c r="S31" s="8"/>
      <c r="T31" s="8"/>
    </row>
    <row r="32" spans="1:20" ht="12" customHeight="1" x14ac:dyDescent="0.25">
      <c r="A32" s="48"/>
      <c r="C32" s="1366"/>
      <c r="D32" s="21" t="s">
        <v>80</v>
      </c>
      <c r="E32" s="54">
        <v>1506</v>
      </c>
      <c r="F32" s="55">
        <v>61</v>
      </c>
      <c r="G32" s="1367"/>
      <c r="H32" s="1368"/>
      <c r="I32" s="405">
        <f>H31*F32/100</f>
        <v>91500</v>
      </c>
      <c r="J32" s="85">
        <v>0</v>
      </c>
      <c r="K32" s="101">
        <v>128038</v>
      </c>
      <c r="L32" s="165"/>
      <c r="M32" s="27"/>
      <c r="N32" s="28"/>
      <c r="O32" s="29"/>
      <c r="P32" s="220">
        <f t="shared" si="2"/>
        <v>-36538</v>
      </c>
      <c r="Q32" s="406"/>
      <c r="R32" s="407"/>
      <c r="S32" s="8"/>
      <c r="T32" s="8"/>
    </row>
    <row r="33" spans="1:20" ht="12" customHeight="1" thickBot="1" x14ac:dyDescent="0.3">
      <c r="A33" s="48"/>
      <c r="B33" s="4"/>
      <c r="C33" s="1370"/>
      <c r="D33" s="487" t="s">
        <v>81</v>
      </c>
      <c r="E33" s="488">
        <v>173</v>
      </c>
      <c r="F33" s="489">
        <v>7</v>
      </c>
      <c r="G33" s="1372"/>
      <c r="H33" s="1374"/>
      <c r="I33" s="858">
        <f>H31*F33/100</f>
        <v>10500</v>
      </c>
      <c r="J33" s="491">
        <v>0</v>
      </c>
      <c r="K33" s="859">
        <v>14693</v>
      </c>
      <c r="L33" s="493"/>
      <c r="M33" s="494"/>
      <c r="N33" s="495"/>
      <c r="O33" s="525"/>
      <c r="P33" s="839">
        <f t="shared" si="2"/>
        <v>-4193</v>
      </c>
      <c r="Q33" s="404"/>
      <c r="R33" s="860"/>
      <c r="S33" s="8"/>
      <c r="T33" s="8"/>
    </row>
    <row r="34" spans="1:20" ht="51" customHeight="1" x14ac:dyDescent="0.25">
      <c r="A34" s="48"/>
      <c r="B34" s="4"/>
      <c r="C34" s="1369">
        <v>150000</v>
      </c>
      <c r="D34" s="477" t="s">
        <v>72</v>
      </c>
      <c r="E34" s="478">
        <v>790</v>
      </c>
      <c r="F34" s="479">
        <v>32</v>
      </c>
      <c r="G34" s="1371">
        <v>2018</v>
      </c>
      <c r="H34" s="1373">
        <v>150000</v>
      </c>
      <c r="I34" s="777">
        <f>H34*F34/100</f>
        <v>48000</v>
      </c>
      <c r="J34" s="503">
        <v>0</v>
      </c>
      <c r="K34" s="855">
        <v>149373</v>
      </c>
      <c r="L34" s="861">
        <v>14287</v>
      </c>
      <c r="M34" s="539" t="s">
        <v>364</v>
      </c>
      <c r="N34" s="540" t="s">
        <v>327</v>
      </c>
      <c r="O34" s="541" t="s">
        <v>256</v>
      </c>
      <c r="P34" s="838">
        <f t="shared" si="2"/>
        <v>-101373</v>
      </c>
      <c r="Q34" s="856"/>
      <c r="R34" s="857"/>
      <c r="S34" s="8"/>
      <c r="T34" s="8"/>
    </row>
    <row r="35" spans="1:20" ht="12" customHeight="1" x14ac:dyDescent="0.25">
      <c r="A35" s="48"/>
      <c r="B35" s="4"/>
      <c r="C35" s="1366"/>
      <c r="D35" s="21" t="s">
        <v>80</v>
      </c>
      <c r="E35" s="54">
        <v>1506</v>
      </c>
      <c r="F35" s="55">
        <v>61</v>
      </c>
      <c r="G35" s="1367"/>
      <c r="H35" s="1368"/>
      <c r="I35" s="405">
        <f>H34*F35/100</f>
        <v>91500</v>
      </c>
      <c r="J35" s="85">
        <v>0</v>
      </c>
      <c r="K35" s="101"/>
      <c r="L35" s="165"/>
      <c r="M35" s="27"/>
      <c r="N35" s="28"/>
      <c r="O35" s="29"/>
      <c r="P35" s="220">
        <f t="shared" si="2"/>
        <v>91500</v>
      </c>
      <c r="Q35" s="406"/>
      <c r="R35" s="407"/>
      <c r="S35" s="8"/>
      <c r="T35" s="8"/>
    </row>
    <row r="36" spans="1:20" ht="12" customHeight="1" thickBot="1" x14ac:dyDescent="0.3">
      <c r="A36" s="48"/>
      <c r="B36" s="4"/>
      <c r="C36" s="1370"/>
      <c r="D36" s="487" t="s">
        <v>81</v>
      </c>
      <c r="E36" s="488">
        <v>173</v>
      </c>
      <c r="F36" s="489">
        <v>7</v>
      </c>
      <c r="G36" s="1372"/>
      <c r="H36" s="1374"/>
      <c r="I36" s="858">
        <f>H34*F36/100</f>
        <v>10500</v>
      </c>
      <c r="J36" s="491">
        <v>0</v>
      </c>
      <c r="K36" s="859"/>
      <c r="L36" s="493"/>
      <c r="M36" s="494"/>
      <c r="N36" s="495"/>
      <c r="O36" s="525"/>
      <c r="P36" s="839">
        <f t="shared" si="2"/>
        <v>10500</v>
      </c>
      <c r="Q36" s="404"/>
      <c r="R36" s="860"/>
      <c r="S36" s="8"/>
      <c r="T36" s="8"/>
    </row>
    <row r="37" spans="1:20" ht="42" customHeight="1" x14ac:dyDescent="0.25">
      <c r="A37" s="48"/>
      <c r="B37" s="4"/>
      <c r="C37" s="1369" t="s">
        <v>365</v>
      </c>
      <c r="D37" s="477" t="s">
        <v>72</v>
      </c>
      <c r="E37" s="478">
        <v>790</v>
      </c>
      <c r="F37" s="479">
        <v>32</v>
      </c>
      <c r="G37" s="1371">
        <v>2019</v>
      </c>
      <c r="H37" s="1373">
        <v>300000</v>
      </c>
      <c r="I37" s="777">
        <f>H37*F37/100</f>
        <v>96000</v>
      </c>
      <c r="J37" s="503">
        <v>0</v>
      </c>
      <c r="K37" s="1315">
        <v>284520.27</v>
      </c>
      <c r="L37" s="861">
        <v>6467</v>
      </c>
      <c r="M37" s="539" t="s">
        <v>466</v>
      </c>
      <c r="N37" s="540" t="s">
        <v>362</v>
      </c>
      <c r="O37" s="541" t="s">
        <v>363</v>
      </c>
      <c r="P37" s="838">
        <f t="shared" si="1"/>
        <v>-188520.27000000002</v>
      </c>
      <c r="Q37" s="856"/>
      <c r="R37" s="857"/>
      <c r="S37" s="8"/>
      <c r="T37" s="8"/>
    </row>
    <row r="38" spans="1:20" ht="12" customHeight="1" x14ac:dyDescent="0.25">
      <c r="A38" s="48"/>
      <c r="B38" s="4"/>
      <c r="C38" s="1366"/>
      <c r="D38" s="21" t="s">
        <v>80</v>
      </c>
      <c r="E38" s="54">
        <v>1506</v>
      </c>
      <c r="F38" s="55">
        <v>61</v>
      </c>
      <c r="G38" s="1367"/>
      <c r="H38" s="1368"/>
      <c r="I38" s="405">
        <f>H37*F38/100</f>
        <v>183000</v>
      </c>
      <c r="J38" s="85">
        <v>0</v>
      </c>
      <c r="K38" s="101"/>
      <c r="L38" s="165"/>
      <c r="M38" s="27"/>
      <c r="N38" s="28"/>
      <c r="O38" s="29"/>
      <c r="P38" s="220">
        <f t="shared" si="1"/>
        <v>183000</v>
      </c>
      <c r="Q38" s="406"/>
      <c r="R38" s="407"/>
      <c r="S38" s="8"/>
      <c r="T38" s="8"/>
    </row>
    <row r="39" spans="1:20" ht="12" customHeight="1" thickBot="1" x14ac:dyDescent="0.3">
      <c r="A39" s="48"/>
      <c r="B39" s="4"/>
      <c r="C39" s="1370"/>
      <c r="D39" s="487" t="s">
        <v>81</v>
      </c>
      <c r="E39" s="488">
        <v>173</v>
      </c>
      <c r="F39" s="489">
        <v>7</v>
      </c>
      <c r="G39" s="1372"/>
      <c r="H39" s="1374"/>
      <c r="I39" s="858">
        <f>H37*F39/100</f>
        <v>21000</v>
      </c>
      <c r="J39" s="491">
        <v>0</v>
      </c>
      <c r="K39" s="1316">
        <v>1538.74</v>
      </c>
      <c r="L39" s="493"/>
      <c r="M39" s="494"/>
      <c r="N39" s="495"/>
      <c r="O39" s="525"/>
      <c r="P39" s="839">
        <f t="shared" si="1"/>
        <v>19461.259999999998</v>
      </c>
      <c r="Q39" s="404"/>
      <c r="R39" s="860"/>
      <c r="S39" s="8"/>
      <c r="T39" s="8"/>
    </row>
    <row r="40" spans="1:20" ht="15" customHeight="1" thickBot="1" x14ac:dyDescent="0.25">
      <c r="A40" s="384"/>
      <c r="B40" s="385"/>
      <c r="C40" s="386"/>
      <c r="D40" s="387"/>
      <c r="E40" s="388"/>
      <c r="F40" s="389"/>
      <c r="G40" s="623" t="s">
        <v>0</v>
      </c>
      <c r="H40" s="391">
        <f>SUM(H7:H39)</f>
        <v>855863</v>
      </c>
      <c r="I40" s="624">
        <f>SUM(I7:I39)</f>
        <v>855863</v>
      </c>
      <c r="J40" s="625">
        <f>SUM(J10:J27)</f>
        <v>1418</v>
      </c>
      <c r="K40" s="625">
        <f>SUM(K19:K39)</f>
        <v>854445.01</v>
      </c>
      <c r="L40" s="626">
        <f>SUM(L22:L39)</f>
        <v>175832</v>
      </c>
      <c r="M40" s="627"/>
      <c r="N40" s="628"/>
      <c r="O40" s="629"/>
      <c r="P40" s="630">
        <f>SUM(P7:P39)</f>
        <v>-1.0000000020227162E-2</v>
      </c>
      <c r="Q40" s="399"/>
      <c r="R40" s="400"/>
      <c r="S40" s="8"/>
      <c r="T40" s="8"/>
    </row>
    <row r="41" spans="1:20" ht="3" customHeight="1" x14ac:dyDescent="0.2">
      <c r="A41" s="31"/>
      <c r="B41" s="31"/>
      <c r="C41" s="31"/>
      <c r="D41" s="31"/>
      <c r="E41" s="31"/>
      <c r="F41" s="31"/>
      <c r="G41" s="31"/>
      <c r="H41" s="32"/>
      <c r="I41" s="31"/>
      <c r="J41" s="31"/>
      <c r="K41" s="31"/>
      <c r="L41" s="31"/>
      <c r="M41" s="31"/>
      <c r="N41" s="31"/>
      <c r="O41" s="31"/>
      <c r="P41" s="31"/>
      <c r="Q41" s="31"/>
      <c r="R41" s="31"/>
      <c r="S41" s="8"/>
      <c r="T41" s="8"/>
    </row>
    <row r="42" spans="1:20" ht="35.25" customHeight="1" x14ac:dyDescent="0.2">
      <c r="A42" s="6"/>
      <c r="B42" s="6"/>
      <c r="C42" s="6"/>
      <c r="D42" s="1119" t="s">
        <v>44</v>
      </c>
      <c r="E42" s="1364" t="s">
        <v>45</v>
      </c>
      <c r="F42" s="1364"/>
      <c r="G42" s="1091" t="s">
        <v>206</v>
      </c>
      <c r="H42" s="1041" t="s">
        <v>207</v>
      </c>
      <c r="I42" s="73" t="s">
        <v>280</v>
      </c>
      <c r="J42" s="1042" t="s">
        <v>209</v>
      </c>
      <c r="K42" s="1091" t="s">
        <v>282</v>
      </c>
      <c r="L42" s="169"/>
      <c r="M42" s="74"/>
      <c r="N42" s="74"/>
      <c r="O42" s="74"/>
      <c r="P42" s="7"/>
      <c r="Q42" s="8"/>
      <c r="R42" s="8"/>
      <c r="S42" s="8"/>
      <c r="T42" s="8"/>
    </row>
    <row r="43" spans="1:20" ht="12.75" customHeight="1" x14ac:dyDescent="0.2">
      <c r="A43" s="8"/>
      <c r="B43" s="8"/>
      <c r="C43" s="8"/>
      <c r="D43" s="161"/>
      <c r="E43" s="162"/>
      <c r="F43" s="162"/>
      <c r="G43" s="163" t="s">
        <v>140</v>
      </c>
      <c r="H43" s="163" t="s">
        <v>141</v>
      </c>
      <c r="I43" s="163" t="s">
        <v>142</v>
      </c>
      <c r="J43" s="163" t="s">
        <v>143</v>
      </c>
      <c r="K43" s="164" t="s">
        <v>151</v>
      </c>
      <c r="L43" s="149"/>
      <c r="M43" s="8"/>
      <c r="N43" s="8"/>
      <c r="O43" s="8"/>
      <c r="P43" s="175"/>
      <c r="Q43" s="8"/>
      <c r="R43" s="8"/>
      <c r="S43" s="8"/>
      <c r="T43" s="8"/>
    </row>
    <row r="44" spans="1:20" ht="16.5" x14ac:dyDescent="0.2">
      <c r="D44" s="76" t="s">
        <v>80</v>
      </c>
      <c r="E44" s="83">
        <v>1506</v>
      </c>
      <c r="F44" s="83">
        <v>61</v>
      </c>
      <c r="G44" s="337">
        <f>I26+I23+I20+I17+I14+I11+I8+I29+I38+I32+I35</f>
        <v>522076.43</v>
      </c>
      <c r="H44" s="79">
        <f>J41</f>
        <v>0</v>
      </c>
      <c r="I44" s="337">
        <f>K38+K29+K26+K23+K20+K32+K35</f>
        <v>146338</v>
      </c>
      <c r="J44" s="77"/>
      <c r="K44" s="208">
        <f>G44-H44-I44</f>
        <v>375738.43</v>
      </c>
      <c r="L44" s="176"/>
      <c r="P44" s="175"/>
    </row>
    <row r="45" spans="1:20" x14ac:dyDescent="0.2">
      <c r="D45" s="76" t="s">
        <v>73</v>
      </c>
      <c r="E45" s="83">
        <v>173</v>
      </c>
      <c r="F45" s="83">
        <v>7</v>
      </c>
      <c r="G45" s="337">
        <f>I27+I24+I21+I18+I15+I12+I9+I30+I39+I33+I36</f>
        <v>59910.41</v>
      </c>
      <c r="H45" s="207">
        <v>0</v>
      </c>
      <c r="I45" s="208">
        <f>K39+K30+K27+K24+K21+K33+K36</f>
        <v>18331.739999999998</v>
      </c>
      <c r="J45" s="207">
        <v>0</v>
      </c>
      <c r="K45" s="208">
        <f>G45-H45-I45</f>
        <v>41578.670000000006</v>
      </c>
    </row>
    <row r="46" spans="1:20" ht="16.5" x14ac:dyDescent="0.2">
      <c r="D46" s="75" t="s">
        <v>72</v>
      </c>
      <c r="E46" s="83">
        <v>790</v>
      </c>
      <c r="F46" s="83">
        <v>32</v>
      </c>
      <c r="G46" s="337">
        <f>I25+I22+I19+I16+I13+I10+I7+I28+I37+I31+I34</f>
        <v>273876.16000000003</v>
      </c>
      <c r="H46" s="337">
        <f>J40</f>
        <v>1418</v>
      </c>
      <c r="I46" s="337">
        <f>K37+K28+K25+K22+K19+K31+K34</f>
        <v>689775.27</v>
      </c>
      <c r="J46" s="337">
        <f>L37+L28+L31+L34</f>
        <v>175832</v>
      </c>
      <c r="K46" s="208">
        <f>G46-H46-I46</f>
        <v>-417317.11</v>
      </c>
      <c r="L46" s="176"/>
      <c r="P46" s="175"/>
    </row>
    <row r="47" spans="1:20" x14ac:dyDescent="0.2">
      <c r="G47" s="179"/>
      <c r="I47" s="179"/>
      <c r="K47" s="212"/>
    </row>
    <row r="48" spans="1:20" x14ac:dyDescent="0.2">
      <c r="A48" s="440" t="s">
        <v>254</v>
      </c>
    </row>
    <row r="49" spans="1:1" x14ac:dyDescent="0.2">
      <c r="A49" s="440" t="s">
        <v>393</v>
      </c>
    </row>
    <row r="50" spans="1:1" x14ac:dyDescent="0.2">
      <c r="A50" t="s">
        <v>366</v>
      </c>
    </row>
  </sheetData>
  <mergeCells count="60">
    <mergeCell ref="C28:C30"/>
    <mergeCell ref="G28:G30"/>
    <mergeCell ref="H28:H30"/>
    <mergeCell ref="E42:F42"/>
    <mergeCell ref="C22:C24"/>
    <mergeCell ref="G22:G24"/>
    <mergeCell ref="H22:H24"/>
    <mergeCell ref="C37:C39"/>
    <mergeCell ref="G37:G39"/>
    <mergeCell ref="H37:H39"/>
    <mergeCell ref="C31:C33"/>
    <mergeCell ref="G31:G33"/>
    <mergeCell ref="H31:H33"/>
    <mergeCell ref="C34:C36"/>
    <mergeCell ref="G34:G36"/>
    <mergeCell ref="H34:H36"/>
    <mergeCell ref="B7:B9"/>
    <mergeCell ref="C25:C27"/>
    <mergeCell ref="G25:G27"/>
    <mergeCell ref="H25:H27"/>
    <mergeCell ref="C19:C21"/>
    <mergeCell ref="G19:G21"/>
    <mergeCell ref="H19:H21"/>
    <mergeCell ref="C13:C15"/>
    <mergeCell ref="G13:G15"/>
    <mergeCell ref="H13:H15"/>
    <mergeCell ref="C16:C18"/>
    <mergeCell ref="G16:G18"/>
    <mergeCell ref="H16:H18"/>
    <mergeCell ref="B11:B14"/>
    <mergeCell ref="C10:C12"/>
    <mergeCell ref="G10:G12"/>
    <mergeCell ref="H10:H12"/>
    <mergeCell ref="L4:L5"/>
    <mergeCell ref="E6:F6"/>
    <mergeCell ref="G6:H6"/>
    <mergeCell ref="C7:C9"/>
    <mergeCell ref="G7:G9"/>
    <mergeCell ref="H7:H9"/>
    <mergeCell ref="M4:O4"/>
    <mergeCell ref="P4:P5"/>
    <mergeCell ref="Q4:Q5"/>
    <mergeCell ref="R4:R5"/>
    <mergeCell ref="M6:O6"/>
    <mergeCell ref="A25:A28"/>
    <mergeCell ref="B25:B26"/>
    <mergeCell ref="B28:B29"/>
    <mergeCell ref="A7:A11"/>
    <mergeCell ref="A1:R1"/>
    <mergeCell ref="A2:R2"/>
    <mergeCell ref="A3:R3"/>
    <mergeCell ref="A4:A5"/>
    <mergeCell ref="B4:B5"/>
    <mergeCell ref="C4:C5"/>
    <mergeCell ref="D4:D5"/>
    <mergeCell ref="E4:F4"/>
    <mergeCell ref="G4:H4"/>
    <mergeCell ref="I4:I5"/>
    <mergeCell ref="J4:J5"/>
    <mergeCell ref="K4:K5"/>
  </mergeCells>
  <pageMargins left="1.6" right="0.1" top="0.55000000000000004" bottom="0.18" header="0.5" footer="0.25"/>
  <pageSetup paperSize="5" scale="85" fitToHeight="0" orientation="landscape" r:id="rId1"/>
  <headerFooter alignWithMargins="0"/>
  <ignoredErrors>
    <ignoredError sqref="J40:L4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47"/>
  <sheetViews>
    <sheetView topLeftCell="A28" zoomScaleNormal="100" workbookViewId="0">
      <selection activeCell="T42" sqref="T42"/>
    </sheetView>
  </sheetViews>
  <sheetFormatPr defaultRowHeight="12.75" x14ac:dyDescent="0.2"/>
  <cols>
    <col min="1" max="1" width="11.7109375" customWidth="1"/>
    <col min="2" max="2" width="11.42578125" customWidth="1"/>
    <col min="3" max="3" width="8.85546875" customWidth="1"/>
    <col min="4" max="4" width="9.42578125" customWidth="1"/>
    <col min="5" max="5" width="6" customWidth="1"/>
    <col min="6" max="6" width="4.7109375" customWidth="1"/>
    <col min="7" max="7" width="7.42578125" customWidth="1"/>
    <col min="8" max="8" width="7.5703125" style="15" customWidth="1"/>
    <col min="9" max="9" width="8.7109375" customWidth="1"/>
    <col min="10" max="10" width="8" customWidth="1"/>
    <col min="11" max="11" width="11.5703125" customWidth="1"/>
    <col min="12" max="12" width="11.7109375" customWidth="1"/>
    <col min="13" max="13" width="35.28515625" customWidth="1"/>
    <col min="14" max="14" width="20.7109375" customWidth="1"/>
    <col min="15" max="15" width="8" customWidth="1"/>
    <col min="16" max="16" width="10.42578125" customWidth="1"/>
    <col min="17" max="17" width="10.5703125" customWidth="1"/>
    <col min="18" max="18" width="9" customWidth="1"/>
  </cols>
  <sheetData>
    <row r="1" spans="1:20" ht="20.2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16.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5.7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24" customHeight="1" x14ac:dyDescent="0.2">
      <c r="A4" s="1351" t="s">
        <v>149</v>
      </c>
      <c r="B4" s="1343" t="s">
        <v>3</v>
      </c>
      <c r="C4" s="1343" t="s">
        <v>217</v>
      </c>
      <c r="D4" s="1343" t="s">
        <v>29</v>
      </c>
      <c r="E4" s="1352" t="s">
        <v>4</v>
      </c>
      <c r="F4" s="1344"/>
      <c r="G4" s="1353" t="s">
        <v>25</v>
      </c>
      <c r="H4" s="1354"/>
      <c r="I4" s="1343" t="s">
        <v>206</v>
      </c>
      <c r="J4" s="1344" t="s">
        <v>207</v>
      </c>
      <c r="K4" s="1343" t="s">
        <v>208</v>
      </c>
      <c r="L4" s="1343" t="s">
        <v>209</v>
      </c>
      <c r="M4" s="1358" t="s">
        <v>26</v>
      </c>
      <c r="N4" s="1359"/>
      <c r="O4" s="1360"/>
      <c r="P4" s="1343" t="s">
        <v>210</v>
      </c>
      <c r="Q4" s="1344" t="s">
        <v>6</v>
      </c>
      <c r="R4" s="1345" t="s">
        <v>30</v>
      </c>
      <c r="S4" s="8"/>
      <c r="T4" s="8"/>
    </row>
    <row r="5" spans="1:20" ht="30.75" customHeight="1" thickBot="1" x14ac:dyDescent="0.25">
      <c r="A5" s="1351"/>
      <c r="B5" s="1343"/>
      <c r="C5" s="1343"/>
      <c r="D5" s="1343"/>
      <c r="E5" s="7" t="s">
        <v>19</v>
      </c>
      <c r="F5" s="7" t="s">
        <v>24</v>
      </c>
      <c r="G5" s="2" t="s">
        <v>1</v>
      </c>
      <c r="H5" s="14" t="s">
        <v>2</v>
      </c>
      <c r="I5" s="1343"/>
      <c r="J5" s="1344"/>
      <c r="K5" s="1343"/>
      <c r="L5" s="1343"/>
      <c r="M5" s="259" t="s">
        <v>27</v>
      </c>
      <c r="N5" s="580" t="s">
        <v>28</v>
      </c>
      <c r="O5" s="581" t="s">
        <v>31</v>
      </c>
      <c r="P5" s="1343"/>
      <c r="Q5" s="1344"/>
      <c r="R5" s="1343"/>
      <c r="S5" s="8"/>
      <c r="T5" s="8"/>
    </row>
    <row r="6" spans="1:20" ht="12.75" customHeight="1" thickBot="1" x14ac:dyDescent="0.25">
      <c r="A6" s="610">
        <v>1</v>
      </c>
      <c r="B6" s="610">
        <v>2</v>
      </c>
      <c r="C6" s="997">
        <v>3</v>
      </c>
      <c r="D6" s="610">
        <v>4</v>
      </c>
      <c r="E6" s="1355">
        <v>5</v>
      </c>
      <c r="F6" s="1357"/>
      <c r="G6" s="1355">
        <v>6</v>
      </c>
      <c r="H6" s="1357"/>
      <c r="I6" s="997">
        <v>7</v>
      </c>
      <c r="J6" s="997">
        <v>8</v>
      </c>
      <c r="K6" s="997">
        <v>9</v>
      </c>
      <c r="L6" s="998">
        <v>10</v>
      </c>
      <c r="M6" s="1355">
        <v>11</v>
      </c>
      <c r="N6" s="1356"/>
      <c r="O6" s="1357"/>
      <c r="P6" s="613" t="s">
        <v>144</v>
      </c>
      <c r="Q6" s="998">
        <v>13</v>
      </c>
      <c r="R6" s="610">
        <v>14</v>
      </c>
      <c r="S6" s="8"/>
      <c r="T6" s="8"/>
    </row>
    <row r="7" spans="1:20" ht="14.1" customHeight="1" x14ac:dyDescent="0.2">
      <c r="A7" s="1362" t="s">
        <v>82</v>
      </c>
      <c r="B7" s="1365" t="s">
        <v>79</v>
      </c>
      <c r="C7" s="1366">
        <v>30000</v>
      </c>
      <c r="D7" s="475" t="s">
        <v>66</v>
      </c>
      <c r="E7" s="96">
        <v>2054</v>
      </c>
      <c r="F7" s="287">
        <v>84</v>
      </c>
      <c r="G7" s="1367">
        <v>2009</v>
      </c>
      <c r="H7" s="1368">
        <v>534</v>
      </c>
      <c r="I7" s="582">
        <f>H7*F7/100</f>
        <v>448.56</v>
      </c>
      <c r="J7" s="91">
        <v>0</v>
      </c>
      <c r="K7" s="91">
        <v>0</v>
      </c>
      <c r="L7" s="156">
        <v>0</v>
      </c>
      <c r="M7" s="668"/>
      <c r="N7" s="669"/>
      <c r="O7" s="670"/>
      <c r="P7" s="303">
        <f>I7-J7-K7</f>
        <v>448.56</v>
      </c>
      <c r="Q7" s="671"/>
      <c r="R7" s="672"/>
      <c r="S7" s="8"/>
      <c r="T7" s="8"/>
    </row>
    <row r="8" spans="1:20" ht="14.1" customHeight="1" x14ac:dyDescent="0.2">
      <c r="A8" s="1362"/>
      <c r="B8" s="1365"/>
      <c r="C8" s="1366"/>
      <c r="D8" s="21" t="s">
        <v>60</v>
      </c>
      <c r="E8" s="54">
        <v>326</v>
      </c>
      <c r="F8" s="55">
        <v>13</v>
      </c>
      <c r="G8" s="1367"/>
      <c r="H8" s="1368"/>
      <c r="I8" s="84">
        <f>H7*F8/100</f>
        <v>69.42</v>
      </c>
      <c r="J8" s="85">
        <v>0</v>
      </c>
      <c r="K8" s="85">
        <v>0</v>
      </c>
      <c r="L8" s="165">
        <v>0</v>
      </c>
      <c r="M8" s="262"/>
      <c r="N8" s="251"/>
      <c r="O8" s="258"/>
      <c r="P8" s="172">
        <f>I8-J8-K8</f>
        <v>69.42</v>
      </c>
      <c r="Q8" s="260"/>
      <c r="R8" s="47"/>
      <c r="S8" s="8"/>
      <c r="T8" s="8"/>
    </row>
    <row r="9" spans="1:20" ht="14.1" customHeight="1" thickBot="1" x14ac:dyDescent="0.25">
      <c r="A9" s="1362"/>
      <c r="B9" s="219"/>
      <c r="C9" s="1366"/>
      <c r="D9" s="470" t="s">
        <v>83</v>
      </c>
      <c r="E9" s="471">
        <v>63</v>
      </c>
      <c r="F9" s="472">
        <v>3</v>
      </c>
      <c r="G9" s="1367"/>
      <c r="H9" s="1368"/>
      <c r="I9" s="526">
        <f>H7*F9/100</f>
        <v>16.02</v>
      </c>
      <c r="J9" s="474">
        <v>0</v>
      </c>
      <c r="K9" s="474">
        <v>0</v>
      </c>
      <c r="L9" s="567">
        <v>0</v>
      </c>
      <c r="M9" s="696"/>
      <c r="N9" s="697"/>
      <c r="O9" s="602"/>
      <c r="P9" s="425">
        <f>I9-J9-K9</f>
        <v>16.02</v>
      </c>
      <c r="Q9" s="606"/>
      <c r="R9" s="607"/>
      <c r="S9" s="8"/>
      <c r="T9" s="8"/>
    </row>
    <row r="10" spans="1:20" ht="14.1" customHeight="1" x14ac:dyDescent="0.2">
      <c r="A10" s="1362"/>
      <c r="B10" s="257"/>
      <c r="C10" s="1369">
        <v>30000</v>
      </c>
      <c r="D10" s="477" t="s">
        <v>66</v>
      </c>
      <c r="E10" s="478">
        <v>2054</v>
      </c>
      <c r="F10" s="479">
        <v>84</v>
      </c>
      <c r="G10" s="1371">
        <v>2010</v>
      </c>
      <c r="H10" s="1373">
        <v>30000</v>
      </c>
      <c r="I10" s="578">
        <f>H10*F10/100</f>
        <v>25200</v>
      </c>
      <c r="J10" s="481">
        <v>0</v>
      </c>
      <c r="K10" s="481">
        <v>0</v>
      </c>
      <c r="L10" s="515">
        <v>0</v>
      </c>
      <c r="M10" s="505"/>
      <c r="N10" s="506"/>
      <c r="O10" s="698"/>
      <c r="P10" s="485">
        <f>I10-J10-K10</f>
        <v>25200</v>
      </c>
      <c r="Q10" s="499"/>
      <c r="R10" s="486"/>
      <c r="S10" s="8"/>
      <c r="T10" s="8"/>
    </row>
    <row r="11" spans="1:20" ht="14.1" customHeight="1" x14ac:dyDescent="0.2">
      <c r="A11" s="48"/>
      <c r="B11" s="1365" t="s">
        <v>468</v>
      </c>
      <c r="C11" s="1366"/>
      <c r="D11" s="21" t="s">
        <v>60</v>
      </c>
      <c r="E11" s="54">
        <v>326</v>
      </c>
      <c r="F11" s="55">
        <v>13</v>
      </c>
      <c r="G11" s="1367"/>
      <c r="H11" s="1368"/>
      <c r="I11" s="84">
        <f>H10*F11/100</f>
        <v>3900</v>
      </c>
      <c r="J11" s="85">
        <v>0</v>
      </c>
      <c r="K11" s="85">
        <v>0</v>
      </c>
      <c r="L11" s="165">
        <v>0</v>
      </c>
      <c r="M11" s="27"/>
      <c r="N11" s="28"/>
      <c r="O11" s="117"/>
      <c r="P11" s="172">
        <f t="shared" ref="P11:P27" si="0">I11-J11-K11</f>
        <v>3900</v>
      </c>
      <c r="Q11" s="26"/>
      <c r="R11" s="30"/>
      <c r="S11" s="8"/>
      <c r="T11" s="8"/>
    </row>
    <row r="12" spans="1:20" ht="14.1" customHeight="1" thickBot="1" x14ac:dyDescent="0.25">
      <c r="A12" s="48"/>
      <c r="B12" s="1365"/>
      <c r="C12" s="1370"/>
      <c r="D12" s="487" t="s">
        <v>83</v>
      </c>
      <c r="E12" s="488">
        <v>63</v>
      </c>
      <c r="F12" s="489">
        <v>3</v>
      </c>
      <c r="G12" s="1372"/>
      <c r="H12" s="1374"/>
      <c r="I12" s="579">
        <f>H10*F12/100</f>
        <v>900</v>
      </c>
      <c r="J12" s="517">
        <v>0</v>
      </c>
      <c r="K12" s="517">
        <v>0</v>
      </c>
      <c r="L12" s="493">
        <v>0</v>
      </c>
      <c r="M12" s="494"/>
      <c r="N12" s="495"/>
      <c r="O12" s="525"/>
      <c r="P12" s="496">
        <f t="shared" si="0"/>
        <v>900</v>
      </c>
      <c r="Q12" s="50"/>
      <c r="R12" s="50"/>
      <c r="S12" s="8"/>
      <c r="T12" s="8"/>
    </row>
    <row r="13" spans="1:20" ht="14.1" customHeight="1" x14ac:dyDescent="0.2">
      <c r="A13" s="48"/>
      <c r="B13" s="4"/>
      <c r="C13" s="1369">
        <v>30000</v>
      </c>
      <c r="D13" s="477" t="s">
        <v>66</v>
      </c>
      <c r="E13" s="478">
        <v>2054</v>
      </c>
      <c r="F13" s="479">
        <v>84</v>
      </c>
      <c r="G13" s="1371">
        <v>2011</v>
      </c>
      <c r="H13" s="1373">
        <v>30000</v>
      </c>
      <c r="I13" s="480">
        <f>H13*F13/100</f>
        <v>25200</v>
      </c>
      <c r="J13" s="481">
        <v>0</v>
      </c>
      <c r="K13" s="481">
        <v>0</v>
      </c>
      <c r="L13" s="515">
        <v>0</v>
      </c>
      <c r="M13" s="505"/>
      <c r="N13" s="506"/>
      <c r="O13" s="527"/>
      <c r="P13" s="485">
        <f t="shared" si="0"/>
        <v>25200</v>
      </c>
      <c r="Q13" s="499"/>
      <c r="R13" s="486"/>
      <c r="S13" s="8"/>
      <c r="T13" s="8"/>
    </row>
    <row r="14" spans="1:20" ht="14.1" customHeight="1" x14ac:dyDescent="0.2">
      <c r="A14" s="48"/>
      <c r="B14" s="4"/>
      <c r="C14" s="1366"/>
      <c r="D14" s="21" t="s">
        <v>60</v>
      </c>
      <c r="E14" s="54">
        <v>326</v>
      </c>
      <c r="F14" s="55">
        <v>13</v>
      </c>
      <c r="G14" s="1367"/>
      <c r="H14" s="1368"/>
      <c r="I14" s="86">
        <f>H13*F14/100</f>
        <v>3900</v>
      </c>
      <c r="J14" s="85">
        <v>0</v>
      </c>
      <c r="K14" s="85">
        <v>0</v>
      </c>
      <c r="L14" s="165">
        <v>0</v>
      </c>
      <c r="M14" s="27"/>
      <c r="N14" s="28"/>
      <c r="O14" s="29"/>
      <c r="P14" s="172">
        <f t="shared" si="0"/>
        <v>3900</v>
      </c>
      <c r="Q14" s="26"/>
      <c r="R14" s="30"/>
      <c r="S14" s="8"/>
      <c r="T14" s="8"/>
    </row>
    <row r="15" spans="1:20" ht="14.1" customHeight="1" thickBot="1" x14ac:dyDescent="0.25">
      <c r="A15" s="48"/>
      <c r="B15" s="4"/>
      <c r="C15" s="1370"/>
      <c r="D15" s="487" t="s">
        <v>83</v>
      </c>
      <c r="E15" s="488">
        <v>63</v>
      </c>
      <c r="F15" s="489">
        <v>3</v>
      </c>
      <c r="G15" s="1372"/>
      <c r="H15" s="1374"/>
      <c r="I15" s="516">
        <f>H13*F15/100</f>
        <v>900</v>
      </c>
      <c r="J15" s="491">
        <v>0</v>
      </c>
      <c r="K15" s="517">
        <v>0</v>
      </c>
      <c r="L15" s="493">
        <v>0</v>
      </c>
      <c r="M15" s="494"/>
      <c r="N15" s="495"/>
      <c r="O15" s="525"/>
      <c r="P15" s="496">
        <f t="shared" si="0"/>
        <v>900</v>
      </c>
      <c r="Q15" s="50"/>
      <c r="R15" s="50"/>
      <c r="S15" s="8"/>
      <c r="T15" s="8"/>
    </row>
    <row r="16" spans="1:20" ht="24" customHeight="1" x14ac:dyDescent="0.2">
      <c r="A16" s="48"/>
      <c r="B16" s="4"/>
      <c r="C16" s="1369">
        <v>30000</v>
      </c>
      <c r="D16" s="477" t="s">
        <v>66</v>
      </c>
      <c r="E16" s="478">
        <v>2054</v>
      </c>
      <c r="F16" s="479">
        <v>84</v>
      </c>
      <c r="G16" s="1371">
        <v>2012</v>
      </c>
      <c r="H16" s="1373">
        <v>30000</v>
      </c>
      <c r="I16" s="480">
        <f>H16*F16/100</f>
        <v>25200</v>
      </c>
      <c r="J16" s="504">
        <v>34273</v>
      </c>
      <c r="K16" s="503">
        <v>0</v>
      </c>
      <c r="L16" s="498">
        <v>0</v>
      </c>
      <c r="M16" s="692" t="s">
        <v>243</v>
      </c>
      <c r="N16" s="693" t="s">
        <v>68</v>
      </c>
      <c r="O16" s="524">
        <v>120000</v>
      </c>
      <c r="P16" s="485">
        <f t="shared" si="0"/>
        <v>-9073</v>
      </c>
      <c r="Q16" s="499"/>
      <c r="R16" s="486"/>
      <c r="S16" s="8"/>
      <c r="T16" s="8"/>
    </row>
    <row r="17" spans="1:20" ht="14.1" customHeight="1" x14ac:dyDescent="0.2">
      <c r="A17" s="48"/>
      <c r="B17" s="4"/>
      <c r="C17" s="1366"/>
      <c r="D17" s="21" t="s">
        <v>60</v>
      </c>
      <c r="E17" s="54">
        <v>326</v>
      </c>
      <c r="F17" s="55">
        <v>13</v>
      </c>
      <c r="G17" s="1367"/>
      <c r="H17" s="1368"/>
      <c r="I17" s="86">
        <f>H16*F17/100</f>
        <v>3900</v>
      </c>
      <c r="J17" s="85">
        <v>0</v>
      </c>
      <c r="K17" s="91">
        <v>0</v>
      </c>
      <c r="L17" s="156">
        <v>0</v>
      </c>
      <c r="M17" s="27"/>
      <c r="N17" s="28"/>
      <c r="O17" s="29"/>
      <c r="P17" s="172">
        <f t="shared" si="0"/>
        <v>3900</v>
      </c>
      <c r="Q17" s="26"/>
      <c r="R17" s="30"/>
      <c r="S17" s="8"/>
      <c r="T17" s="8"/>
    </row>
    <row r="18" spans="1:20" ht="14.1" customHeight="1" thickBot="1" x14ac:dyDescent="0.25">
      <c r="A18" s="48"/>
      <c r="B18" s="4"/>
      <c r="C18" s="1370"/>
      <c r="D18" s="487" t="s">
        <v>83</v>
      </c>
      <c r="E18" s="488">
        <v>63</v>
      </c>
      <c r="F18" s="489">
        <v>3</v>
      </c>
      <c r="G18" s="1372"/>
      <c r="H18" s="1374"/>
      <c r="I18" s="516">
        <f>H16*F18/100</f>
        <v>900</v>
      </c>
      <c r="J18" s="491">
        <v>0</v>
      </c>
      <c r="K18" s="517">
        <v>0</v>
      </c>
      <c r="L18" s="493">
        <v>0</v>
      </c>
      <c r="M18" s="494"/>
      <c r="N18" s="495"/>
      <c r="O18" s="525"/>
      <c r="P18" s="496">
        <f t="shared" si="0"/>
        <v>900</v>
      </c>
      <c r="Q18" s="50"/>
      <c r="R18" s="50"/>
      <c r="S18" s="8"/>
      <c r="T18" s="8"/>
    </row>
    <row r="19" spans="1:20" ht="24.75" customHeight="1" x14ac:dyDescent="0.2">
      <c r="A19" s="48"/>
      <c r="B19" s="4"/>
      <c r="C19" s="1369">
        <v>30000</v>
      </c>
      <c r="D19" s="477" t="s">
        <v>66</v>
      </c>
      <c r="E19" s="478">
        <v>2054</v>
      </c>
      <c r="F19" s="479">
        <v>84</v>
      </c>
      <c r="G19" s="1371">
        <v>2013</v>
      </c>
      <c r="H19" s="1373">
        <v>30000</v>
      </c>
      <c r="I19" s="480">
        <f>H19*F19/100</f>
        <v>25200</v>
      </c>
      <c r="J19" s="504">
        <v>77587</v>
      </c>
      <c r="K19" s="498">
        <v>0</v>
      </c>
      <c r="L19" s="559">
        <v>0</v>
      </c>
      <c r="M19" s="692" t="s">
        <v>243</v>
      </c>
      <c r="N19" s="693" t="s">
        <v>32</v>
      </c>
      <c r="O19" s="524">
        <v>120000</v>
      </c>
      <c r="P19" s="485">
        <f t="shared" si="0"/>
        <v>-52387</v>
      </c>
      <c r="Q19" s="694"/>
      <c r="R19" s="486"/>
      <c r="S19" s="8"/>
      <c r="T19" s="8"/>
    </row>
    <row r="20" spans="1:20" ht="14.1" customHeight="1" x14ac:dyDescent="0.2">
      <c r="A20" s="48"/>
      <c r="B20" s="4"/>
      <c r="C20" s="1366"/>
      <c r="D20" s="21" t="s">
        <v>60</v>
      </c>
      <c r="E20" s="54">
        <v>326</v>
      </c>
      <c r="F20" s="55">
        <v>13</v>
      </c>
      <c r="G20" s="1367"/>
      <c r="H20" s="1368"/>
      <c r="I20" s="86">
        <f>H19*F20/100</f>
        <v>3900</v>
      </c>
      <c r="J20" s="203">
        <v>0</v>
      </c>
      <c r="K20" s="235">
        <v>7112</v>
      </c>
      <c r="L20" s="207">
        <v>0</v>
      </c>
      <c r="M20" s="27"/>
      <c r="N20" s="28"/>
      <c r="O20" s="29"/>
      <c r="P20" s="172">
        <f t="shared" si="0"/>
        <v>-3212</v>
      </c>
      <c r="Q20" s="269"/>
      <c r="R20" s="30"/>
      <c r="S20" s="8"/>
      <c r="T20" s="8"/>
    </row>
    <row r="21" spans="1:20" ht="14.1" customHeight="1" thickBot="1" x14ac:dyDescent="0.25">
      <c r="A21" s="48"/>
      <c r="B21" s="4"/>
      <c r="C21" s="1370"/>
      <c r="D21" s="487" t="s">
        <v>83</v>
      </c>
      <c r="E21" s="488">
        <v>63</v>
      </c>
      <c r="F21" s="489">
        <v>3</v>
      </c>
      <c r="G21" s="1372"/>
      <c r="H21" s="1374"/>
      <c r="I21" s="516">
        <f>H19*F21/100</f>
        <v>900</v>
      </c>
      <c r="J21" s="491">
        <v>0</v>
      </c>
      <c r="K21" s="517">
        <v>0</v>
      </c>
      <c r="L21" s="493">
        <v>0</v>
      </c>
      <c r="M21" s="494"/>
      <c r="N21" s="495"/>
      <c r="O21" s="525"/>
      <c r="P21" s="496">
        <f t="shared" si="0"/>
        <v>900</v>
      </c>
      <c r="Q21" s="695"/>
      <c r="R21" s="50"/>
      <c r="S21" s="8"/>
      <c r="T21" s="8"/>
    </row>
    <row r="22" spans="1:20" ht="14.1" customHeight="1" x14ac:dyDescent="0.2">
      <c r="A22" s="48"/>
      <c r="B22" s="4"/>
      <c r="C22" s="1369">
        <v>30000</v>
      </c>
      <c r="D22" s="477" t="s">
        <v>66</v>
      </c>
      <c r="E22" s="478">
        <v>2054</v>
      </c>
      <c r="F22" s="479">
        <v>84</v>
      </c>
      <c r="G22" s="1371">
        <v>2014</v>
      </c>
      <c r="H22" s="1373">
        <v>30000</v>
      </c>
      <c r="I22" s="480">
        <f>H22*F22/100</f>
        <v>25200</v>
      </c>
      <c r="J22" s="481">
        <v>0</v>
      </c>
      <c r="K22" s="513"/>
      <c r="L22" s="515">
        <v>0</v>
      </c>
      <c r="M22" s="522"/>
      <c r="N22" s="523"/>
      <c r="O22" s="524"/>
      <c r="P22" s="485">
        <f t="shared" si="0"/>
        <v>25200</v>
      </c>
      <c r="Q22" s="690"/>
      <c r="R22" s="486"/>
      <c r="S22" s="8"/>
      <c r="T22" s="8"/>
    </row>
    <row r="23" spans="1:20" ht="14.1" customHeight="1" x14ac:dyDescent="0.2">
      <c r="A23" s="48"/>
      <c r="B23" s="4"/>
      <c r="C23" s="1366"/>
      <c r="D23" s="21" t="s">
        <v>60</v>
      </c>
      <c r="E23" s="54">
        <v>326</v>
      </c>
      <c r="F23" s="55">
        <v>13</v>
      </c>
      <c r="G23" s="1367"/>
      <c r="H23" s="1368"/>
      <c r="I23" s="86">
        <f>H22*F23/100</f>
        <v>3900</v>
      </c>
      <c r="J23" s="85">
        <v>0</v>
      </c>
      <c r="K23" s="188">
        <v>31562</v>
      </c>
      <c r="L23" s="156">
        <v>0</v>
      </c>
      <c r="M23" s="51"/>
      <c r="N23" s="52"/>
      <c r="O23" s="53"/>
      <c r="P23" s="172">
        <f t="shared" si="0"/>
        <v>-27662</v>
      </c>
      <c r="Q23" s="269"/>
      <c r="R23" s="30"/>
      <c r="S23" s="8"/>
      <c r="T23" s="8"/>
    </row>
    <row r="24" spans="1:20" ht="14.1" customHeight="1" thickBot="1" x14ac:dyDescent="0.25">
      <c r="A24" s="48"/>
      <c r="B24" s="4"/>
      <c r="C24" s="1370"/>
      <c r="D24" s="487" t="s">
        <v>83</v>
      </c>
      <c r="E24" s="488">
        <v>63</v>
      </c>
      <c r="F24" s="489">
        <v>3</v>
      </c>
      <c r="G24" s="1372"/>
      <c r="H24" s="1374"/>
      <c r="I24" s="516">
        <f>H22*F24/100</f>
        <v>900</v>
      </c>
      <c r="J24" s="491">
        <v>0</v>
      </c>
      <c r="K24" s="517">
        <v>0</v>
      </c>
      <c r="L24" s="493">
        <v>0</v>
      </c>
      <c r="M24" s="571"/>
      <c r="N24" s="572"/>
      <c r="O24" s="573"/>
      <c r="P24" s="496">
        <f t="shared" si="0"/>
        <v>900</v>
      </c>
      <c r="Q24" s="691"/>
      <c r="R24" s="378"/>
      <c r="S24" s="8"/>
      <c r="T24" s="8"/>
    </row>
    <row r="25" spans="1:20" ht="15.75" customHeight="1" x14ac:dyDescent="0.2">
      <c r="A25" s="48"/>
      <c r="B25" s="4"/>
      <c r="C25" s="1369">
        <v>30000</v>
      </c>
      <c r="D25" s="477" t="s">
        <v>66</v>
      </c>
      <c r="E25" s="478">
        <v>2054</v>
      </c>
      <c r="F25" s="479">
        <v>84</v>
      </c>
      <c r="G25" s="1371">
        <v>2015</v>
      </c>
      <c r="H25" s="1373">
        <v>30000</v>
      </c>
      <c r="I25" s="480">
        <f>H25*F25/100</f>
        <v>25200</v>
      </c>
      <c r="J25" s="481">
        <v>0</v>
      </c>
      <c r="K25" s="513"/>
      <c r="L25" s="515">
        <v>0</v>
      </c>
      <c r="M25" s="679"/>
      <c r="N25" s="484"/>
      <c r="O25" s="680"/>
      <c r="P25" s="485">
        <f t="shared" si="0"/>
        <v>25200</v>
      </c>
      <c r="Q25" s="644"/>
      <c r="R25" s="688"/>
      <c r="S25" s="8"/>
      <c r="T25" s="8"/>
    </row>
    <row r="26" spans="1:20" ht="14.25" customHeight="1" x14ac:dyDescent="0.2">
      <c r="A26" s="48"/>
      <c r="B26" s="4"/>
      <c r="C26" s="1366"/>
      <c r="D26" s="21" t="s">
        <v>60</v>
      </c>
      <c r="E26" s="54">
        <v>326</v>
      </c>
      <c r="F26" s="55">
        <v>13</v>
      </c>
      <c r="G26" s="1367"/>
      <c r="H26" s="1368"/>
      <c r="I26" s="86">
        <f>H25*F26/100</f>
        <v>3900</v>
      </c>
      <c r="J26" s="203">
        <v>0</v>
      </c>
      <c r="K26" s="235">
        <v>30000</v>
      </c>
      <c r="L26" s="207">
        <v>0</v>
      </c>
      <c r="M26" s="446" t="s">
        <v>375</v>
      </c>
      <c r="N26" s="268" t="s">
        <v>302</v>
      </c>
      <c r="O26" s="214">
        <v>68000</v>
      </c>
      <c r="P26" s="172">
        <f t="shared" si="0"/>
        <v>-26100</v>
      </c>
      <c r="Q26" s="263"/>
      <c r="R26" s="253"/>
      <c r="S26" s="8"/>
      <c r="T26" s="8"/>
    </row>
    <row r="27" spans="1:20" ht="14.1" customHeight="1" thickBot="1" x14ac:dyDescent="0.25">
      <c r="A27" s="48"/>
      <c r="B27" s="4"/>
      <c r="C27" s="1370"/>
      <c r="D27" s="487" t="s">
        <v>83</v>
      </c>
      <c r="E27" s="488">
        <v>63</v>
      </c>
      <c r="F27" s="489">
        <v>3</v>
      </c>
      <c r="G27" s="1372"/>
      <c r="H27" s="1374"/>
      <c r="I27" s="516">
        <f>H25*F27/100</f>
        <v>900</v>
      </c>
      <c r="J27" s="491">
        <v>0</v>
      </c>
      <c r="K27" s="517">
        <v>0</v>
      </c>
      <c r="L27" s="493">
        <v>0</v>
      </c>
      <c r="M27" s="682"/>
      <c r="N27" s="495"/>
      <c r="O27" s="525"/>
      <c r="P27" s="496">
        <f t="shared" si="0"/>
        <v>900</v>
      </c>
      <c r="Q27" s="645"/>
      <c r="R27" s="689"/>
      <c r="S27" s="8"/>
      <c r="T27" s="8"/>
    </row>
    <row r="28" spans="1:20" ht="14.1" customHeight="1" x14ac:dyDescent="0.2">
      <c r="A28" s="48"/>
      <c r="B28" s="4"/>
      <c r="C28" s="1369">
        <v>30000</v>
      </c>
      <c r="D28" s="477" t="s">
        <v>66</v>
      </c>
      <c r="E28" s="478">
        <v>2054</v>
      </c>
      <c r="F28" s="479">
        <v>84</v>
      </c>
      <c r="G28" s="1371">
        <v>2016</v>
      </c>
      <c r="H28" s="1373">
        <v>30000</v>
      </c>
      <c r="I28" s="480">
        <f>H28*F28/100</f>
        <v>25200</v>
      </c>
      <c r="J28" s="481">
        <v>0</v>
      </c>
      <c r="K28" s="519">
        <v>0</v>
      </c>
      <c r="L28" s="515">
        <v>0</v>
      </c>
      <c r="M28" s="679"/>
      <c r="N28" s="484"/>
      <c r="O28" s="680"/>
      <c r="P28" s="485">
        <f t="shared" ref="P28:P30" si="1">I28-J28-K28</f>
        <v>25200</v>
      </c>
      <c r="Q28" s="684"/>
      <c r="R28" s="685"/>
      <c r="S28" s="8"/>
      <c r="T28" s="8"/>
    </row>
    <row r="29" spans="1:20" ht="25.5" customHeight="1" x14ac:dyDescent="0.2">
      <c r="A29" s="48"/>
      <c r="B29" s="4"/>
      <c r="C29" s="1366"/>
      <c r="D29" s="21" t="s">
        <v>60</v>
      </c>
      <c r="E29" s="54">
        <v>326</v>
      </c>
      <c r="F29" s="55">
        <v>13</v>
      </c>
      <c r="G29" s="1367"/>
      <c r="H29" s="1368"/>
      <c r="I29" s="86">
        <f>H28*F29/100</f>
        <v>3900</v>
      </c>
      <c r="J29" s="203">
        <v>0</v>
      </c>
      <c r="K29" s="91">
        <v>0</v>
      </c>
      <c r="L29" s="207">
        <v>0</v>
      </c>
      <c r="M29" s="446" t="s">
        <v>375</v>
      </c>
      <c r="N29" s="268" t="s">
        <v>301</v>
      </c>
      <c r="O29" s="214">
        <v>68000</v>
      </c>
      <c r="P29" s="172">
        <f t="shared" si="1"/>
        <v>3900</v>
      </c>
      <c r="Q29" s="316"/>
      <c r="R29" s="444"/>
      <c r="S29" s="8"/>
      <c r="T29" s="8"/>
    </row>
    <row r="30" spans="1:20" ht="14.1" customHeight="1" thickBot="1" x14ac:dyDescent="0.25">
      <c r="A30" s="48"/>
      <c r="B30" s="4"/>
      <c r="C30" s="1370"/>
      <c r="D30" s="487" t="s">
        <v>83</v>
      </c>
      <c r="E30" s="488">
        <v>63</v>
      </c>
      <c r="F30" s="489">
        <v>3</v>
      </c>
      <c r="G30" s="1372"/>
      <c r="H30" s="1374"/>
      <c r="I30" s="516">
        <f>H28*F30/100</f>
        <v>900</v>
      </c>
      <c r="J30" s="491">
        <v>0</v>
      </c>
      <c r="K30" s="517">
        <v>0</v>
      </c>
      <c r="L30" s="493">
        <v>0</v>
      </c>
      <c r="M30" s="682"/>
      <c r="N30" s="495"/>
      <c r="O30" s="525"/>
      <c r="P30" s="496">
        <f t="shared" si="1"/>
        <v>900</v>
      </c>
      <c r="Q30" s="686"/>
      <c r="R30" s="687"/>
      <c r="S30" s="8"/>
      <c r="T30" s="8"/>
    </row>
    <row r="31" spans="1:20" ht="14.1" customHeight="1" x14ac:dyDescent="0.2">
      <c r="A31" s="48"/>
      <c r="B31" s="4"/>
      <c r="C31" s="1369">
        <v>30000</v>
      </c>
      <c r="D31" s="477" t="s">
        <v>66</v>
      </c>
      <c r="E31" s="478">
        <v>2054</v>
      </c>
      <c r="F31" s="479">
        <v>84</v>
      </c>
      <c r="G31" s="1371">
        <v>2017</v>
      </c>
      <c r="H31" s="1373">
        <v>30000</v>
      </c>
      <c r="I31" s="480">
        <f>H31*F31/100</f>
        <v>25200</v>
      </c>
      <c r="J31" s="481">
        <v>0</v>
      </c>
      <c r="K31" s="481">
        <v>0</v>
      </c>
      <c r="L31" s="515">
        <v>0</v>
      </c>
      <c r="M31" s="679"/>
      <c r="N31" s="484"/>
      <c r="O31" s="680"/>
      <c r="P31" s="485">
        <f t="shared" ref="P31:P36" si="2">I31-J31-K31</f>
        <v>25200</v>
      </c>
      <c r="Q31" s="684"/>
      <c r="R31" s="685"/>
      <c r="S31" s="8"/>
      <c r="T31" s="8"/>
    </row>
    <row r="32" spans="1:20" ht="24" customHeight="1" x14ac:dyDescent="0.2">
      <c r="A32" s="48"/>
      <c r="B32" s="4"/>
      <c r="C32" s="1366"/>
      <c r="D32" s="21" t="s">
        <v>60</v>
      </c>
      <c r="E32" s="54">
        <v>326</v>
      </c>
      <c r="F32" s="55">
        <v>13</v>
      </c>
      <c r="G32" s="1367"/>
      <c r="H32" s="1368"/>
      <c r="I32" s="86">
        <f>H31*F32/100</f>
        <v>3900</v>
      </c>
      <c r="J32" s="203">
        <v>0</v>
      </c>
      <c r="K32" s="235">
        <v>60658</v>
      </c>
      <c r="L32" s="207">
        <v>0</v>
      </c>
      <c r="M32" s="446" t="s">
        <v>375</v>
      </c>
      <c r="N32" s="268" t="s">
        <v>371</v>
      </c>
      <c r="O32" s="214">
        <v>68000</v>
      </c>
      <c r="P32" s="172">
        <f t="shared" si="2"/>
        <v>-56758</v>
      </c>
      <c r="Q32" s="316"/>
      <c r="R32" s="444"/>
      <c r="S32" s="8"/>
      <c r="T32" s="8"/>
    </row>
    <row r="33" spans="1:20" ht="14.1" customHeight="1" thickBot="1" x14ac:dyDescent="0.25">
      <c r="A33" s="48"/>
      <c r="B33" s="4"/>
      <c r="C33" s="1370"/>
      <c r="D33" s="487" t="s">
        <v>83</v>
      </c>
      <c r="E33" s="488">
        <v>63</v>
      </c>
      <c r="F33" s="489">
        <v>3</v>
      </c>
      <c r="G33" s="1372"/>
      <c r="H33" s="1374"/>
      <c r="I33" s="516">
        <f>H31*F33/100</f>
        <v>900</v>
      </c>
      <c r="J33" s="491">
        <v>0</v>
      </c>
      <c r="K33" s="517">
        <v>0</v>
      </c>
      <c r="L33" s="493">
        <v>0</v>
      </c>
      <c r="M33" s="682"/>
      <c r="N33" s="495"/>
      <c r="O33" s="525"/>
      <c r="P33" s="496">
        <f t="shared" si="2"/>
        <v>900</v>
      </c>
      <c r="Q33" s="686"/>
      <c r="R33" s="687"/>
      <c r="S33" s="8"/>
      <c r="T33" s="8"/>
    </row>
    <row r="34" spans="1:20" ht="14.1" customHeight="1" x14ac:dyDescent="0.2">
      <c r="A34" s="48"/>
      <c r="B34" s="4"/>
      <c r="C34" s="1369">
        <v>30000</v>
      </c>
      <c r="D34" s="477" t="s">
        <v>66</v>
      </c>
      <c r="E34" s="478">
        <v>2054</v>
      </c>
      <c r="F34" s="479">
        <v>84</v>
      </c>
      <c r="G34" s="1371">
        <v>2018</v>
      </c>
      <c r="H34" s="1373">
        <v>30000</v>
      </c>
      <c r="I34" s="480">
        <f>H34*F34/100</f>
        <v>25200</v>
      </c>
      <c r="J34" s="481">
        <v>0</v>
      </c>
      <c r="K34" s="481">
        <v>0</v>
      </c>
      <c r="L34" s="515">
        <v>0</v>
      </c>
      <c r="M34" s="679"/>
      <c r="N34" s="484"/>
      <c r="O34" s="680"/>
      <c r="P34" s="485">
        <f t="shared" si="2"/>
        <v>25200</v>
      </c>
      <c r="Q34" s="638"/>
      <c r="R34" s="681"/>
      <c r="S34" s="8"/>
      <c r="T34" s="8"/>
    </row>
    <row r="35" spans="1:20" ht="14.1" customHeight="1" x14ac:dyDescent="0.2">
      <c r="A35" s="48"/>
      <c r="B35" s="4"/>
      <c r="C35" s="1366"/>
      <c r="D35" s="21" t="s">
        <v>60</v>
      </c>
      <c r="E35" s="54">
        <v>326</v>
      </c>
      <c r="F35" s="55">
        <v>13</v>
      </c>
      <c r="G35" s="1367"/>
      <c r="H35" s="1368"/>
      <c r="I35" s="86">
        <f>H34*F35/100</f>
        <v>3900</v>
      </c>
      <c r="J35" s="203">
        <v>0</v>
      </c>
      <c r="K35" s="235">
        <v>29342</v>
      </c>
      <c r="L35" s="207">
        <v>0</v>
      </c>
      <c r="M35" s="446" t="s">
        <v>375</v>
      </c>
      <c r="N35" s="268" t="s">
        <v>198</v>
      </c>
      <c r="O35" s="214">
        <v>68000</v>
      </c>
      <c r="P35" s="172">
        <f t="shared" si="2"/>
        <v>-25442</v>
      </c>
      <c r="Q35" s="316"/>
      <c r="R35" s="674"/>
      <c r="S35" s="8"/>
      <c r="T35" s="8"/>
    </row>
    <row r="36" spans="1:20" ht="14.1" customHeight="1" thickBot="1" x14ac:dyDescent="0.25">
      <c r="A36" s="48"/>
      <c r="B36" s="4"/>
      <c r="C36" s="1370"/>
      <c r="D36" s="487" t="s">
        <v>83</v>
      </c>
      <c r="E36" s="488">
        <v>63</v>
      </c>
      <c r="F36" s="489">
        <v>3</v>
      </c>
      <c r="G36" s="1372"/>
      <c r="H36" s="1374"/>
      <c r="I36" s="516">
        <f>H34*F36/100</f>
        <v>900</v>
      </c>
      <c r="J36" s="491">
        <v>0</v>
      </c>
      <c r="K36" s="517">
        <v>0</v>
      </c>
      <c r="L36" s="493">
        <v>0</v>
      </c>
      <c r="M36" s="682"/>
      <c r="N36" s="495"/>
      <c r="O36" s="525"/>
      <c r="P36" s="496">
        <f t="shared" si="2"/>
        <v>900</v>
      </c>
      <c r="Q36" s="639"/>
      <c r="R36" s="683"/>
      <c r="S36" s="8"/>
      <c r="T36" s="8"/>
    </row>
    <row r="37" spans="1:20" ht="13.5" customHeight="1" x14ac:dyDescent="0.2">
      <c r="A37" s="48"/>
      <c r="B37" s="4"/>
      <c r="C37" s="1369">
        <v>30000</v>
      </c>
      <c r="D37" s="477" t="s">
        <v>66</v>
      </c>
      <c r="E37" s="478">
        <v>2054</v>
      </c>
      <c r="F37" s="479">
        <v>84</v>
      </c>
      <c r="G37" s="1371">
        <v>2019</v>
      </c>
      <c r="H37" s="1459">
        <v>30000</v>
      </c>
      <c r="I37" s="480">
        <f>H37*F37/100</f>
        <v>25200</v>
      </c>
      <c r="J37" s="481">
        <v>0</v>
      </c>
      <c r="K37" s="519">
        <v>0</v>
      </c>
      <c r="L37" s="481">
        <v>0</v>
      </c>
      <c r="M37" s="679"/>
      <c r="N37" s="484"/>
      <c r="O37" s="680"/>
      <c r="P37" s="485">
        <f t="shared" ref="P37:P39" si="3">I37-J37-K37</f>
        <v>25200</v>
      </c>
      <c r="Q37" s="638"/>
      <c r="R37" s="681"/>
      <c r="S37" s="8"/>
      <c r="T37" s="8"/>
    </row>
    <row r="38" spans="1:20" ht="26.25" customHeight="1" x14ac:dyDescent="0.2">
      <c r="A38" s="48"/>
      <c r="B38" s="4"/>
      <c r="C38" s="1366"/>
      <c r="D38" s="21" t="s">
        <v>60</v>
      </c>
      <c r="E38" s="54">
        <v>326</v>
      </c>
      <c r="F38" s="55">
        <v>13</v>
      </c>
      <c r="G38" s="1367"/>
      <c r="H38" s="1460"/>
      <c r="I38" s="86">
        <f>H37*F38/100</f>
        <v>3900</v>
      </c>
      <c r="J38" s="203">
        <v>0</v>
      </c>
      <c r="K38" s="235">
        <v>30123</v>
      </c>
      <c r="L38" s="207">
        <v>0</v>
      </c>
      <c r="M38" s="446" t="s">
        <v>375</v>
      </c>
      <c r="N38" s="268" t="s">
        <v>381</v>
      </c>
      <c r="O38" s="214">
        <v>68000</v>
      </c>
      <c r="P38" s="172">
        <f t="shared" si="3"/>
        <v>-26223</v>
      </c>
      <c r="Q38" s="316"/>
      <c r="R38" s="674"/>
      <c r="S38" s="8"/>
      <c r="T38" s="8"/>
    </row>
    <row r="39" spans="1:20" ht="14.1" customHeight="1" thickBot="1" x14ac:dyDescent="0.25">
      <c r="A39" s="48"/>
      <c r="B39" s="4"/>
      <c r="C39" s="1370"/>
      <c r="D39" s="487" t="s">
        <v>83</v>
      </c>
      <c r="E39" s="488">
        <v>63</v>
      </c>
      <c r="F39" s="489">
        <v>3</v>
      </c>
      <c r="G39" s="1372"/>
      <c r="H39" s="1461"/>
      <c r="I39" s="516">
        <f>H37*F39/100</f>
        <v>900</v>
      </c>
      <c r="J39" s="491">
        <v>0</v>
      </c>
      <c r="K39" s="517">
        <v>0</v>
      </c>
      <c r="L39" s="493">
        <v>0</v>
      </c>
      <c r="M39" s="682"/>
      <c r="N39" s="495"/>
      <c r="O39" s="525"/>
      <c r="P39" s="496">
        <f t="shared" si="3"/>
        <v>900</v>
      </c>
      <c r="Q39" s="639"/>
      <c r="R39" s="683"/>
      <c r="S39" s="8"/>
      <c r="T39" s="8"/>
    </row>
    <row r="40" spans="1:20" ht="18" customHeight="1" thickBot="1" x14ac:dyDescent="0.25">
      <c r="A40" s="361"/>
      <c r="B40" s="362"/>
      <c r="C40" s="34"/>
      <c r="D40" s="35"/>
      <c r="E40" s="36"/>
      <c r="F40" s="37"/>
      <c r="G40" s="66" t="s">
        <v>0</v>
      </c>
      <c r="H40" s="38">
        <f>SUM(H7:H39)</f>
        <v>300534</v>
      </c>
      <c r="I40" s="675">
        <f>SUM(I7:I39)</f>
        <v>300534</v>
      </c>
      <c r="J40" s="62">
        <f>SUM(J10:J24)</f>
        <v>111860</v>
      </c>
      <c r="K40" s="62">
        <f>SUM(K7:K39)</f>
        <v>188797</v>
      </c>
      <c r="L40" s="133">
        <f>SUM(L10:L27)</f>
        <v>0</v>
      </c>
      <c r="M40" s="676"/>
      <c r="N40" s="677"/>
      <c r="O40" s="678"/>
      <c r="P40" s="594">
        <f>SUM(P7:P39)</f>
        <v>-123</v>
      </c>
      <c r="Q40" s="42"/>
      <c r="R40" s="50"/>
      <c r="S40" s="8"/>
      <c r="T40" s="8"/>
    </row>
    <row r="41" spans="1:20" ht="2.25" customHeight="1" x14ac:dyDescent="0.2">
      <c r="A41" s="31"/>
      <c r="B41" s="31"/>
      <c r="C41" s="31"/>
      <c r="D41" s="31"/>
      <c r="E41" s="31"/>
      <c r="F41" s="31"/>
      <c r="G41" s="31"/>
      <c r="H41" s="32"/>
      <c r="I41" s="31"/>
      <c r="J41" s="31"/>
      <c r="K41" s="31"/>
      <c r="L41" s="31"/>
      <c r="M41" s="31"/>
      <c r="N41" s="31"/>
      <c r="O41" s="31"/>
      <c r="P41" s="31"/>
      <c r="Q41" s="31"/>
      <c r="R41" s="31"/>
      <c r="S41" s="8"/>
      <c r="T41" s="8"/>
    </row>
    <row r="42" spans="1:20" ht="53.25" customHeight="1" x14ac:dyDescent="0.2">
      <c r="A42" s="6"/>
      <c r="B42" s="6"/>
      <c r="C42" s="6"/>
      <c r="D42" s="237" t="s">
        <v>44</v>
      </c>
      <c r="E42" s="1364" t="s">
        <v>45</v>
      </c>
      <c r="F42" s="1364"/>
      <c r="G42" s="996" t="s">
        <v>206</v>
      </c>
      <c r="H42" s="1041" t="s">
        <v>207</v>
      </c>
      <c r="I42" s="73" t="s">
        <v>280</v>
      </c>
      <c r="J42" s="1042" t="s">
        <v>209</v>
      </c>
      <c r="K42" s="996" t="s">
        <v>282</v>
      </c>
      <c r="L42" s="169"/>
      <c r="M42" s="74"/>
      <c r="N42" s="74"/>
      <c r="O42" s="74"/>
      <c r="P42" s="7"/>
      <c r="Q42" s="8"/>
      <c r="R42" s="8"/>
      <c r="S42" s="8"/>
      <c r="T42" s="8"/>
    </row>
    <row r="43" spans="1:20" ht="11.25" customHeight="1" x14ac:dyDescent="0.2">
      <c r="A43" s="8"/>
      <c r="B43" s="8"/>
      <c r="C43" s="8"/>
      <c r="D43" s="1043"/>
      <c r="E43" s="162"/>
      <c r="F43" s="162"/>
      <c r="G43" s="1016" t="s">
        <v>140</v>
      </c>
      <c r="H43" s="1016" t="s">
        <v>141</v>
      </c>
      <c r="I43" s="1016" t="s">
        <v>142</v>
      </c>
      <c r="J43" s="1016" t="s">
        <v>143</v>
      </c>
      <c r="K43" s="1016" t="s">
        <v>151</v>
      </c>
      <c r="L43" s="149"/>
      <c r="M43" s="8"/>
      <c r="N43" s="8"/>
      <c r="O43" s="8"/>
      <c r="P43" s="175"/>
      <c r="Q43" s="8"/>
      <c r="R43" s="8"/>
      <c r="S43" s="8"/>
      <c r="T43" s="8"/>
    </row>
    <row r="44" spans="1:20" x14ac:dyDescent="0.2">
      <c r="D44" s="76" t="s">
        <v>83</v>
      </c>
      <c r="E44" s="83">
        <v>63</v>
      </c>
      <c r="F44" s="83">
        <v>3</v>
      </c>
      <c r="G44" s="201">
        <f>I27+I24+I21+I18+I15+I12+I9+I30+I39+I33+I36</f>
        <v>9016.02</v>
      </c>
      <c r="H44" s="111">
        <v>0</v>
      </c>
      <c r="I44" s="111">
        <v>0</v>
      </c>
      <c r="J44" s="111">
        <v>0</v>
      </c>
      <c r="K44" s="208">
        <f>G44-H44-I44+J44</f>
        <v>9016.02</v>
      </c>
    </row>
    <row r="45" spans="1:20" ht="14.25" customHeight="1" x14ac:dyDescent="0.2">
      <c r="D45" s="75" t="s">
        <v>66</v>
      </c>
      <c r="E45" s="83">
        <v>2054</v>
      </c>
      <c r="F45" s="83">
        <v>84</v>
      </c>
      <c r="G45" s="201">
        <f>I25+I22+I19+I16+I13+I10+I7+I28+I37+I31+I34</f>
        <v>252448.56</v>
      </c>
      <c r="H45" s="201">
        <f>J40</f>
        <v>111860</v>
      </c>
      <c r="I45" s="201">
        <f>K40</f>
        <v>188797</v>
      </c>
      <c r="J45" s="139">
        <f>L40</f>
        <v>0</v>
      </c>
      <c r="K45" s="208">
        <f>G45-H45-I45</f>
        <v>-48208.44</v>
      </c>
      <c r="L45" s="176"/>
      <c r="P45" s="175"/>
    </row>
    <row r="46" spans="1:20" ht="16.5" x14ac:dyDescent="0.2">
      <c r="D46" s="76" t="s">
        <v>60</v>
      </c>
      <c r="E46" s="83">
        <v>326</v>
      </c>
      <c r="F46" s="83">
        <v>13</v>
      </c>
      <c r="G46" s="201">
        <f>I26+I23+I20+I17+I14+I11+I8+I29+I38+I32+I35</f>
        <v>39069.42</v>
      </c>
      <c r="H46" s="139">
        <f>J41</f>
        <v>0</v>
      </c>
      <c r="I46" s="139">
        <v>0</v>
      </c>
      <c r="J46" s="77">
        <v>0</v>
      </c>
      <c r="K46" s="208">
        <f>G46-H46-I46+J46</f>
        <v>39069.42</v>
      </c>
      <c r="L46" s="176"/>
      <c r="P46" s="175"/>
    </row>
    <row r="47" spans="1:20" x14ac:dyDescent="0.2">
      <c r="G47" s="179"/>
      <c r="K47" s="186"/>
    </row>
  </sheetData>
  <mergeCells count="57">
    <mergeCell ref="G28:G30"/>
    <mergeCell ref="H28:H30"/>
    <mergeCell ref="B11:B12"/>
    <mergeCell ref="C37:C39"/>
    <mergeCell ref="G37:G39"/>
    <mergeCell ref="H37:H39"/>
    <mergeCell ref="H22:H24"/>
    <mergeCell ref="C31:C33"/>
    <mergeCell ref="G31:G33"/>
    <mergeCell ref="H31:H33"/>
    <mergeCell ref="C34:C36"/>
    <mergeCell ref="G34:G36"/>
    <mergeCell ref="H34:H36"/>
    <mergeCell ref="B7:B8"/>
    <mergeCell ref="A7:A10"/>
    <mergeCell ref="E42:F42"/>
    <mergeCell ref="H13:H15"/>
    <mergeCell ref="C16:C18"/>
    <mergeCell ref="G16:G18"/>
    <mergeCell ref="H16:H18"/>
    <mergeCell ref="C19:C21"/>
    <mergeCell ref="G19:G21"/>
    <mergeCell ref="H19:H21"/>
    <mergeCell ref="C25:C27"/>
    <mergeCell ref="G25:G27"/>
    <mergeCell ref="H25:H27"/>
    <mergeCell ref="C22:C24"/>
    <mergeCell ref="G22:G24"/>
    <mergeCell ref="C28:C30"/>
    <mergeCell ref="L4:L5"/>
    <mergeCell ref="E6:F6"/>
    <mergeCell ref="G6:H6"/>
    <mergeCell ref="C13:C15"/>
    <mergeCell ref="G13:G15"/>
    <mergeCell ref="C7:C9"/>
    <mergeCell ref="G7:G9"/>
    <mergeCell ref="M6:O6"/>
    <mergeCell ref="C10:C12"/>
    <mergeCell ref="G10:G12"/>
    <mergeCell ref="H10:H12"/>
    <mergeCell ref="H7:H9"/>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s>
  <pageMargins left="1.35" right="0.1" top="0.25" bottom="0.18" header="0.5" footer="0.25"/>
  <pageSetup paperSize="5" scale="80" fitToHeight="0" orientation="landscape" r:id="rId1"/>
  <headerFooter alignWithMargins="0"/>
  <ignoredErrors>
    <ignoredError sqref="K45" formula="1"/>
    <ignoredError sqref="J40" formula="1" formulaRange="1"/>
    <ignoredError sqref="K40:L40"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55"/>
  <sheetViews>
    <sheetView topLeftCell="A31" zoomScaleNormal="100" workbookViewId="0">
      <selection activeCell="J53" sqref="J53"/>
    </sheetView>
  </sheetViews>
  <sheetFormatPr defaultRowHeight="12.75" x14ac:dyDescent="0.2"/>
  <cols>
    <col min="1" max="1" width="11.5703125" customWidth="1"/>
    <col min="2" max="2" width="11.140625" customWidth="1"/>
    <col min="3" max="3" width="8.7109375" customWidth="1"/>
    <col min="4" max="4" width="11.85546875" customWidth="1"/>
    <col min="5" max="5" width="8" customWidth="1"/>
    <col min="6" max="6" width="5.7109375" customWidth="1"/>
    <col min="7" max="7" width="8.5703125" customWidth="1"/>
    <col min="8" max="8" width="7.7109375" style="15" customWidth="1"/>
    <col min="9" max="9" width="9.85546875" customWidth="1"/>
    <col min="10" max="10" width="8.42578125" customWidth="1"/>
    <col min="11" max="11" width="11.85546875" customWidth="1"/>
    <col min="12" max="12" width="12" customWidth="1"/>
    <col min="13" max="13" width="47.7109375" customWidth="1"/>
    <col min="14" max="14" width="15.42578125" customWidth="1"/>
    <col min="15" max="15" width="8" customWidth="1"/>
    <col min="16" max="16" width="12.5703125" customWidth="1"/>
    <col min="17" max="17" width="10.85546875" customWidth="1"/>
    <col min="18" max="18" width="9.7109375" customWidth="1"/>
  </cols>
  <sheetData>
    <row r="1" spans="1:20" ht="23.2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19.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5.7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27.75" customHeight="1" x14ac:dyDescent="0.2">
      <c r="A4" s="1351" t="s">
        <v>48</v>
      </c>
      <c r="B4" s="1343" t="s">
        <v>3</v>
      </c>
      <c r="C4" s="1343" t="s">
        <v>217</v>
      </c>
      <c r="D4" s="1343" t="s">
        <v>29</v>
      </c>
      <c r="E4" s="1352" t="s">
        <v>160</v>
      </c>
      <c r="F4" s="1344"/>
      <c r="G4" s="1353" t="s">
        <v>186</v>
      </c>
      <c r="H4" s="1354"/>
      <c r="I4" s="1343" t="s">
        <v>206</v>
      </c>
      <c r="J4" s="1344" t="s">
        <v>207</v>
      </c>
      <c r="K4" s="1343" t="s">
        <v>208</v>
      </c>
      <c r="L4" s="1343" t="s">
        <v>209</v>
      </c>
      <c r="M4" s="1358" t="s">
        <v>26</v>
      </c>
      <c r="N4" s="1359"/>
      <c r="O4" s="1360"/>
      <c r="P4" s="1343" t="s">
        <v>377</v>
      </c>
      <c r="Q4" s="1344" t="s">
        <v>6</v>
      </c>
      <c r="R4" s="1345" t="s">
        <v>30</v>
      </c>
      <c r="S4" s="8"/>
      <c r="T4" s="8"/>
    </row>
    <row r="5" spans="1:20" ht="21.75" customHeight="1" thickBot="1" x14ac:dyDescent="0.25">
      <c r="A5" s="1351"/>
      <c r="B5" s="1343"/>
      <c r="C5" s="1343"/>
      <c r="D5" s="1343"/>
      <c r="E5" s="7" t="s">
        <v>19</v>
      </c>
      <c r="F5" s="7" t="s">
        <v>24</v>
      </c>
      <c r="G5" s="2" t="s">
        <v>1</v>
      </c>
      <c r="H5" s="14" t="s">
        <v>2</v>
      </c>
      <c r="I5" s="1343"/>
      <c r="J5" s="1344"/>
      <c r="K5" s="1343"/>
      <c r="L5" s="1343"/>
      <c r="M5" s="103" t="s">
        <v>27</v>
      </c>
      <c r="N5" s="580" t="s">
        <v>28</v>
      </c>
      <c r="O5" s="581" t="s">
        <v>31</v>
      </c>
      <c r="P5" s="1343"/>
      <c r="Q5" s="1344"/>
      <c r="R5" s="1343"/>
      <c r="S5" s="8"/>
      <c r="T5" s="8"/>
    </row>
    <row r="6" spans="1:20" ht="15.75" customHeight="1" thickBot="1" x14ac:dyDescent="0.25">
      <c r="A6" s="586">
        <v>1</v>
      </c>
      <c r="B6" s="587">
        <v>2</v>
      </c>
      <c r="C6" s="588">
        <v>3</v>
      </c>
      <c r="D6" s="587">
        <v>4</v>
      </c>
      <c r="E6" s="1377">
        <v>5</v>
      </c>
      <c r="F6" s="1379"/>
      <c r="G6" s="1377">
        <v>6</v>
      </c>
      <c r="H6" s="1379"/>
      <c r="I6" s="588">
        <v>7</v>
      </c>
      <c r="J6" s="588">
        <v>8</v>
      </c>
      <c r="K6" s="588">
        <v>9</v>
      </c>
      <c r="L6" s="591">
        <v>10</v>
      </c>
      <c r="M6" s="1377">
        <v>11</v>
      </c>
      <c r="N6" s="1378"/>
      <c r="O6" s="1379"/>
      <c r="P6" s="593" t="s">
        <v>144</v>
      </c>
      <c r="Q6" s="591">
        <v>13</v>
      </c>
      <c r="R6" s="587">
        <v>14</v>
      </c>
      <c r="S6" s="8"/>
      <c r="T6" s="8"/>
    </row>
    <row r="7" spans="1:20" ht="12.95" customHeight="1" x14ac:dyDescent="0.2">
      <c r="A7" s="1362" t="s">
        <v>84</v>
      </c>
      <c r="B7" s="1365" t="s">
        <v>34</v>
      </c>
      <c r="C7" s="1369">
        <v>30000</v>
      </c>
      <c r="D7" s="477" t="s">
        <v>60</v>
      </c>
      <c r="E7" s="478">
        <v>166</v>
      </c>
      <c r="F7" s="479">
        <v>7</v>
      </c>
      <c r="G7" s="1371">
        <v>2010</v>
      </c>
      <c r="H7" s="1373">
        <v>20178</v>
      </c>
      <c r="I7" s="578">
        <f>H7*F7/100</f>
        <v>1412.46</v>
      </c>
      <c r="J7" s="1260">
        <v>0</v>
      </c>
      <c r="K7" s="1260">
        <v>0</v>
      </c>
      <c r="L7" s="733">
        <v>0</v>
      </c>
      <c r="M7" s="505"/>
      <c r="N7" s="506"/>
      <c r="O7" s="527"/>
      <c r="P7" s="485">
        <f>I7-J7-K7</f>
        <v>1412.46</v>
      </c>
      <c r="Q7" s="499"/>
      <c r="R7" s="486"/>
      <c r="S7" s="8"/>
      <c r="T7" s="8"/>
    </row>
    <row r="8" spans="1:20" ht="12.95" customHeight="1" x14ac:dyDescent="0.2">
      <c r="A8" s="1362"/>
      <c r="B8" s="1365"/>
      <c r="C8" s="1366"/>
      <c r="D8" s="21" t="s">
        <v>66</v>
      </c>
      <c r="E8" s="54">
        <v>1638</v>
      </c>
      <c r="F8" s="55">
        <v>69</v>
      </c>
      <c r="G8" s="1367"/>
      <c r="H8" s="1368"/>
      <c r="I8" s="84">
        <f>H7*F8/100</f>
        <v>13922.82</v>
      </c>
      <c r="J8" s="1261">
        <v>0</v>
      </c>
      <c r="K8" s="1261">
        <v>0</v>
      </c>
      <c r="L8" s="1262">
        <v>0</v>
      </c>
      <c r="M8" s="27"/>
      <c r="N8" s="28"/>
      <c r="O8" s="29"/>
      <c r="P8" s="172">
        <f t="shared" ref="P8:P30" si="0">I8-J8-K8</f>
        <v>13922.82</v>
      </c>
      <c r="Q8" s="26"/>
      <c r="R8" s="30"/>
      <c r="S8" s="8"/>
      <c r="T8" s="8"/>
    </row>
    <row r="9" spans="1:20" ht="12.95" customHeight="1" x14ac:dyDescent="0.2">
      <c r="A9" s="1362"/>
      <c r="B9" s="1365" t="s">
        <v>373</v>
      </c>
      <c r="C9" s="1366"/>
      <c r="D9" s="10" t="s">
        <v>81</v>
      </c>
      <c r="E9" s="96">
        <v>546</v>
      </c>
      <c r="F9" s="97">
        <v>23</v>
      </c>
      <c r="G9" s="1367"/>
      <c r="H9" s="1368"/>
      <c r="I9" s="115">
        <f>H7*F9/100</f>
        <v>4640.9399999999996</v>
      </c>
      <c r="J9" s="1263">
        <v>0</v>
      </c>
      <c r="K9" s="1263">
        <v>0</v>
      </c>
      <c r="L9" s="1264">
        <v>0</v>
      </c>
      <c r="M9" s="27"/>
      <c r="N9" s="28"/>
      <c r="O9" s="117"/>
      <c r="P9" s="172">
        <f t="shared" si="0"/>
        <v>4640.9399999999996</v>
      </c>
      <c r="Q9" s="116"/>
      <c r="R9" s="13"/>
      <c r="S9" s="8"/>
      <c r="T9" s="8"/>
    </row>
    <row r="10" spans="1:20" ht="12.95" customHeight="1" thickBot="1" x14ac:dyDescent="0.25">
      <c r="A10" s="114"/>
      <c r="B10" s="1365"/>
      <c r="C10" s="1370"/>
      <c r="D10" s="487" t="s">
        <v>101</v>
      </c>
      <c r="E10" s="488">
        <v>23</v>
      </c>
      <c r="F10" s="720">
        <v>1</v>
      </c>
      <c r="G10" s="1372"/>
      <c r="H10" s="1374"/>
      <c r="I10" s="721">
        <f>H7*F10/100</f>
        <v>201.78</v>
      </c>
      <c r="J10" s="1265">
        <v>0</v>
      </c>
      <c r="K10" s="1265">
        <v>0</v>
      </c>
      <c r="L10" s="1266">
        <v>0</v>
      </c>
      <c r="M10" s="571"/>
      <c r="N10" s="572"/>
      <c r="O10" s="722"/>
      <c r="P10" s="496">
        <f t="shared" si="0"/>
        <v>201.78</v>
      </c>
      <c r="Q10" s="689"/>
      <c r="R10" s="50"/>
      <c r="S10" s="8"/>
      <c r="T10" s="8"/>
    </row>
    <row r="11" spans="1:20" ht="12.95" customHeight="1" x14ac:dyDescent="0.2">
      <c r="A11" s="48"/>
      <c r="B11" s="1365"/>
      <c r="C11" s="1366">
        <v>30000</v>
      </c>
      <c r="D11" s="475" t="s">
        <v>60</v>
      </c>
      <c r="E11" s="96">
        <v>166</v>
      </c>
      <c r="F11" s="287">
        <v>7</v>
      </c>
      <c r="G11" s="1367">
        <v>2011</v>
      </c>
      <c r="H11" s="1368">
        <v>30000</v>
      </c>
      <c r="I11" s="102">
        <f>H11*F11/100</f>
        <v>2100</v>
      </c>
      <c r="J11" s="1267">
        <v>0</v>
      </c>
      <c r="K11" s="1267">
        <v>0</v>
      </c>
      <c r="L11" s="1268">
        <v>0</v>
      </c>
      <c r="M11" s="583"/>
      <c r="N11" s="584"/>
      <c r="O11" s="585"/>
      <c r="P11" s="303">
        <f t="shared" si="0"/>
        <v>2100</v>
      </c>
      <c r="Q11" s="12"/>
      <c r="R11" s="13"/>
      <c r="S11" s="8"/>
      <c r="T11" s="8"/>
    </row>
    <row r="12" spans="1:20" ht="12.95" customHeight="1" x14ac:dyDescent="0.2">
      <c r="A12" s="48"/>
      <c r="B12" s="4"/>
      <c r="C12" s="1366"/>
      <c r="D12" s="21" t="s">
        <v>66</v>
      </c>
      <c r="E12" s="54">
        <v>1638</v>
      </c>
      <c r="F12" s="55">
        <v>69</v>
      </c>
      <c r="G12" s="1367"/>
      <c r="H12" s="1368"/>
      <c r="I12" s="86">
        <f>H11*F12/100</f>
        <v>20700</v>
      </c>
      <c r="J12" s="1261">
        <v>0</v>
      </c>
      <c r="K12" s="1261">
        <v>0</v>
      </c>
      <c r="L12" s="1262">
        <v>0</v>
      </c>
      <c r="M12" s="27"/>
      <c r="N12" s="28"/>
      <c r="O12" s="29"/>
      <c r="P12" s="172">
        <f t="shared" si="0"/>
        <v>20700</v>
      </c>
      <c r="Q12" s="26"/>
      <c r="R12" s="30"/>
      <c r="S12" s="8"/>
      <c r="T12" s="8"/>
    </row>
    <row r="13" spans="1:20" ht="12.95" customHeight="1" x14ac:dyDescent="0.2">
      <c r="A13" s="48"/>
      <c r="B13" s="4"/>
      <c r="C13" s="1366"/>
      <c r="D13" s="10" t="s">
        <v>81</v>
      </c>
      <c r="E13" s="96">
        <v>546</v>
      </c>
      <c r="F13" s="97">
        <v>23</v>
      </c>
      <c r="G13" s="1367"/>
      <c r="H13" s="1368"/>
      <c r="I13" s="90">
        <f>H11*F13/100</f>
        <v>6900</v>
      </c>
      <c r="J13" s="1269">
        <v>0</v>
      </c>
      <c r="K13" s="1267">
        <v>0</v>
      </c>
      <c r="L13" s="1268">
        <v>0</v>
      </c>
      <c r="M13" s="17"/>
      <c r="N13" s="19"/>
      <c r="O13" s="18"/>
      <c r="P13" s="172">
        <f t="shared" si="0"/>
        <v>6900</v>
      </c>
      <c r="Q13" s="13"/>
      <c r="R13" s="13"/>
      <c r="S13" s="8"/>
      <c r="T13" s="8"/>
    </row>
    <row r="14" spans="1:20" ht="12.95" customHeight="1" thickBot="1" x14ac:dyDescent="0.25">
      <c r="A14" s="48"/>
      <c r="B14" s="4"/>
      <c r="C14" s="1366"/>
      <c r="D14" s="470" t="s">
        <v>101</v>
      </c>
      <c r="E14" s="471">
        <v>546</v>
      </c>
      <c r="F14" s="723">
        <v>1</v>
      </c>
      <c r="G14" s="1367"/>
      <c r="H14" s="1368"/>
      <c r="I14" s="724">
        <f>H11*F14/100</f>
        <v>300</v>
      </c>
      <c r="J14" s="1269"/>
      <c r="K14" s="1270"/>
      <c r="L14" s="1271"/>
      <c r="M14" s="370"/>
      <c r="N14" s="371"/>
      <c r="O14" s="372"/>
      <c r="P14" s="425">
        <f t="shared" si="0"/>
        <v>300</v>
      </c>
      <c r="Q14" s="193"/>
      <c r="R14" s="94"/>
      <c r="S14" s="8"/>
      <c r="T14" s="8"/>
    </row>
    <row r="15" spans="1:20" ht="12.95" customHeight="1" x14ac:dyDescent="0.2">
      <c r="A15" s="48"/>
      <c r="B15" s="4"/>
      <c r="C15" s="1369">
        <v>30000</v>
      </c>
      <c r="D15" s="477" t="s">
        <v>60</v>
      </c>
      <c r="E15" s="478">
        <v>166</v>
      </c>
      <c r="F15" s="479">
        <v>7</v>
      </c>
      <c r="G15" s="1371">
        <v>2012</v>
      </c>
      <c r="H15" s="1373">
        <v>30000</v>
      </c>
      <c r="I15" s="480">
        <f>H15*F15/100</f>
        <v>2100</v>
      </c>
      <c r="J15" s="1272">
        <v>0</v>
      </c>
      <c r="K15" s="1260">
        <v>0</v>
      </c>
      <c r="L15" s="733">
        <v>0</v>
      </c>
      <c r="M15" s="522"/>
      <c r="N15" s="523"/>
      <c r="O15" s="524"/>
      <c r="P15" s="485">
        <f t="shared" si="0"/>
        <v>2100</v>
      </c>
      <c r="Q15" s="499"/>
      <c r="R15" s="486"/>
      <c r="S15" s="8"/>
      <c r="T15" s="8"/>
    </row>
    <row r="16" spans="1:20" ht="12.95" customHeight="1" x14ac:dyDescent="0.2">
      <c r="A16" s="48"/>
      <c r="B16" s="4"/>
      <c r="C16" s="1366"/>
      <c r="D16" s="21" t="s">
        <v>66</v>
      </c>
      <c r="E16" s="54">
        <v>1638</v>
      </c>
      <c r="F16" s="55">
        <v>69</v>
      </c>
      <c r="G16" s="1367"/>
      <c r="H16" s="1368"/>
      <c r="I16" s="86">
        <f>H15*F16/100</f>
        <v>20700</v>
      </c>
      <c r="J16" s="1269">
        <v>0</v>
      </c>
      <c r="K16" s="1267">
        <v>0</v>
      </c>
      <c r="L16" s="1268">
        <v>0</v>
      </c>
      <c r="M16" s="27"/>
      <c r="N16" s="28"/>
      <c r="O16" s="29"/>
      <c r="P16" s="172">
        <f t="shared" si="0"/>
        <v>20700</v>
      </c>
      <c r="Q16" s="26"/>
      <c r="R16" s="30"/>
      <c r="S16" s="8"/>
      <c r="T16" s="8"/>
    </row>
    <row r="17" spans="1:20" ht="12.95" customHeight="1" x14ac:dyDescent="0.2">
      <c r="A17" s="48"/>
      <c r="B17" s="4"/>
      <c r="C17" s="1366"/>
      <c r="D17" s="10" t="s">
        <v>81</v>
      </c>
      <c r="E17" s="96">
        <v>546</v>
      </c>
      <c r="F17" s="97">
        <v>23</v>
      </c>
      <c r="G17" s="1367"/>
      <c r="H17" s="1368"/>
      <c r="I17" s="90">
        <f>H15*F17/100</f>
        <v>6900</v>
      </c>
      <c r="J17" s="1269">
        <v>0</v>
      </c>
      <c r="K17" s="1267">
        <v>0</v>
      </c>
      <c r="L17" s="1268">
        <v>0</v>
      </c>
      <c r="M17" s="17"/>
      <c r="N17" s="19"/>
      <c r="O17" s="18"/>
      <c r="P17" s="172">
        <f t="shared" si="0"/>
        <v>6900</v>
      </c>
      <c r="Q17" s="13"/>
      <c r="R17" s="13"/>
      <c r="S17" s="8"/>
      <c r="T17" s="8"/>
    </row>
    <row r="18" spans="1:20" ht="12.95" customHeight="1" thickBot="1" x14ac:dyDescent="0.25">
      <c r="A18" s="48"/>
      <c r="B18" s="4"/>
      <c r="C18" s="1370"/>
      <c r="D18" s="487" t="s">
        <v>101</v>
      </c>
      <c r="E18" s="488">
        <v>546</v>
      </c>
      <c r="F18" s="720">
        <v>1</v>
      </c>
      <c r="G18" s="1372"/>
      <c r="H18" s="1374"/>
      <c r="I18" s="721">
        <f>H15*F18/100</f>
        <v>300</v>
      </c>
      <c r="J18" s="1265"/>
      <c r="K18" s="1273"/>
      <c r="L18" s="1274"/>
      <c r="M18" s="494"/>
      <c r="N18" s="495"/>
      <c r="O18" s="525"/>
      <c r="P18" s="496">
        <f t="shared" si="0"/>
        <v>300</v>
      </c>
      <c r="Q18" s="50"/>
      <c r="R18" s="50"/>
      <c r="S18" s="8"/>
      <c r="T18" s="8"/>
    </row>
    <row r="19" spans="1:20" ht="15" customHeight="1" x14ac:dyDescent="0.2">
      <c r="A19" s="48"/>
      <c r="B19" s="4"/>
      <c r="C19" s="1369">
        <v>30000</v>
      </c>
      <c r="D19" s="477" t="s">
        <v>60</v>
      </c>
      <c r="E19" s="478">
        <v>166</v>
      </c>
      <c r="F19" s="479">
        <v>7</v>
      </c>
      <c r="G19" s="1371">
        <v>2013</v>
      </c>
      <c r="H19" s="1373">
        <v>30000</v>
      </c>
      <c r="I19" s="502">
        <f>H19*F19/100</f>
        <v>2100</v>
      </c>
      <c r="J19" s="1095">
        <v>2154</v>
      </c>
      <c r="K19" s="504">
        <v>108026</v>
      </c>
      <c r="L19" s="733">
        <v>0</v>
      </c>
      <c r="M19" s="705" t="s">
        <v>306</v>
      </c>
      <c r="N19" s="540" t="s">
        <v>40</v>
      </c>
      <c r="O19" s="616">
        <v>105000</v>
      </c>
      <c r="P19" s="485">
        <f t="shared" si="0"/>
        <v>-108080</v>
      </c>
      <c r="Q19" s="641"/>
      <c r="R19" s="486"/>
      <c r="S19" s="8"/>
      <c r="T19" s="8"/>
    </row>
    <row r="20" spans="1:20" ht="12.95" customHeight="1" x14ac:dyDescent="0.2">
      <c r="A20" s="48"/>
      <c r="B20" s="4"/>
      <c r="C20" s="1366"/>
      <c r="D20" s="21" t="s">
        <v>66</v>
      </c>
      <c r="E20" s="54">
        <v>1638</v>
      </c>
      <c r="F20" s="55">
        <v>69</v>
      </c>
      <c r="G20" s="1367"/>
      <c r="H20" s="1368"/>
      <c r="I20" s="86">
        <f>H19*F20/100</f>
        <v>20700</v>
      </c>
      <c r="J20" s="1269">
        <v>0</v>
      </c>
      <c r="K20" s="1269">
        <v>0</v>
      </c>
      <c r="L20" s="1268">
        <v>0</v>
      </c>
      <c r="M20" s="27"/>
      <c r="N20" s="240"/>
      <c r="O20" s="29"/>
      <c r="P20" s="172">
        <f t="shared" si="0"/>
        <v>20700</v>
      </c>
      <c r="Q20" s="249"/>
      <c r="R20" s="30"/>
      <c r="S20" s="8"/>
      <c r="T20" s="8"/>
    </row>
    <row r="21" spans="1:20" ht="12.95" customHeight="1" x14ac:dyDescent="0.2">
      <c r="A21" s="48"/>
      <c r="B21" s="4"/>
      <c r="C21" s="1366"/>
      <c r="D21" s="10" t="s">
        <v>81</v>
      </c>
      <c r="E21" s="96">
        <v>546</v>
      </c>
      <c r="F21" s="97">
        <v>23</v>
      </c>
      <c r="G21" s="1367"/>
      <c r="H21" s="1368"/>
      <c r="I21" s="90">
        <f>H19*F21/100</f>
        <v>6900</v>
      </c>
      <c r="J21" s="1263">
        <v>0</v>
      </c>
      <c r="K21" s="1263">
        <v>0</v>
      </c>
      <c r="L21" s="1268">
        <v>0</v>
      </c>
      <c r="M21" s="17"/>
      <c r="N21" s="270"/>
      <c r="O21" s="18"/>
      <c r="P21" s="172">
        <f t="shared" si="0"/>
        <v>6900</v>
      </c>
      <c r="Q21" s="249"/>
      <c r="R21" s="13"/>
      <c r="S21" s="8"/>
      <c r="T21" s="8"/>
    </row>
    <row r="22" spans="1:20" ht="12.95" customHeight="1" thickBot="1" x14ac:dyDescent="0.25">
      <c r="A22" s="48"/>
      <c r="B22" s="4"/>
      <c r="C22" s="1370"/>
      <c r="D22" s="487" t="s">
        <v>101</v>
      </c>
      <c r="E22" s="488">
        <v>546</v>
      </c>
      <c r="F22" s="720">
        <v>1</v>
      </c>
      <c r="G22" s="1372"/>
      <c r="H22" s="1374"/>
      <c r="I22" s="721">
        <f>H19*F22/100</f>
        <v>300</v>
      </c>
      <c r="J22" s="1265">
        <v>0</v>
      </c>
      <c r="K22" s="1273"/>
      <c r="L22" s="1274"/>
      <c r="M22" s="494"/>
      <c r="N22" s="703"/>
      <c r="O22" s="525"/>
      <c r="P22" s="496">
        <f t="shared" si="0"/>
        <v>300</v>
      </c>
      <c r="Q22" s="642"/>
      <c r="R22" s="50"/>
      <c r="S22" s="8"/>
      <c r="T22" s="8"/>
    </row>
    <row r="23" spans="1:20" ht="16.5" customHeight="1" x14ac:dyDescent="0.2">
      <c r="A23" s="48"/>
      <c r="B23" s="4"/>
      <c r="C23" s="1366">
        <v>30000</v>
      </c>
      <c r="D23" s="475" t="s">
        <v>60</v>
      </c>
      <c r="E23" s="96">
        <v>166</v>
      </c>
      <c r="F23" s="287">
        <v>7</v>
      </c>
      <c r="G23" s="1367">
        <v>2014</v>
      </c>
      <c r="H23" s="1463">
        <v>30000</v>
      </c>
      <c r="I23" s="476">
        <f>H23*F23/100</f>
        <v>2100</v>
      </c>
      <c r="J23" s="1263">
        <v>0</v>
      </c>
      <c r="K23" s="235">
        <v>29402</v>
      </c>
      <c r="L23" s="322">
        <v>41632</v>
      </c>
      <c r="M23" s="725" t="s">
        <v>306</v>
      </c>
      <c r="N23" s="529" t="s">
        <v>40</v>
      </c>
      <c r="O23" s="616">
        <v>105000</v>
      </c>
      <c r="P23" s="303">
        <f t="shared" si="0"/>
        <v>-27302</v>
      </c>
      <c r="Q23" s="248"/>
      <c r="R23" s="13"/>
      <c r="S23" s="8"/>
      <c r="T23" s="8"/>
    </row>
    <row r="24" spans="1:20" ht="12" customHeight="1" x14ac:dyDescent="0.2">
      <c r="A24" s="48"/>
      <c r="B24" s="4"/>
      <c r="C24" s="1366"/>
      <c r="D24" s="21" t="s">
        <v>66</v>
      </c>
      <c r="E24" s="54">
        <v>1638</v>
      </c>
      <c r="F24" s="55">
        <v>69</v>
      </c>
      <c r="G24" s="1367"/>
      <c r="H24" s="1463"/>
      <c r="I24" s="86">
        <f>H23*F24/100</f>
        <v>20700</v>
      </c>
      <c r="J24" s="1263">
        <v>0</v>
      </c>
      <c r="K24" s="1267">
        <v>0</v>
      </c>
      <c r="L24" s="1268">
        <v>0</v>
      </c>
      <c r="M24" s="51"/>
      <c r="N24" s="240"/>
      <c r="O24" s="53"/>
      <c r="P24" s="172">
        <f t="shared" si="0"/>
        <v>20700</v>
      </c>
      <c r="Q24" s="112"/>
      <c r="R24" s="30"/>
      <c r="S24" s="8"/>
      <c r="T24" s="8"/>
    </row>
    <row r="25" spans="1:20" ht="12" customHeight="1" x14ac:dyDescent="0.2">
      <c r="A25" s="48"/>
      <c r="B25" s="4"/>
      <c r="C25" s="1366"/>
      <c r="D25" s="10" t="s">
        <v>81</v>
      </c>
      <c r="E25" s="96">
        <v>546</v>
      </c>
      <c r="F25" s="97">
        <v>23</v>
      </c>
      <c r="G25" s="1367"/>
      <c r="H25" s="1463"/>
      <c r="I25" s="86">
        <f>H23*F25/100</f>
        <v>6900</v>
      </c>
      <c r="J25" s="1263">
        <v>0</v>
      </c>
      <c r="K25" s="1267">
        <v>0</v>
      </c>
      <c r="L25" s="1268">
        <v>0</v>
      </c>
      <c r="M25" s="27"/>
      <c r="N25" s="240"/>
      <c r="O25" s="29"/>
      <c r="P25" s="172">
        <f t="shared" si="0"/>
        <v>6900</v>
      </c>
      <c r="Q25" s="112"/>
      <c r="R25" s="30"/>
      <c r="S25" s="8"/>
      <c r="T25" s="8"/>
    </row>
    <row r="26" spans="1:20" ht="12" customHeight="1" thickBot="1" x14ac:dyDescent="0.25">
      <c r="A26" s="48"/>
      <c r="B26" s="4"/>
      <c r="C26" s="1366"/>
      <c r="D26" s="470" t="s">
        <v>101</v>
      </c>
      <c r="E26" s="471">
        <v>546</v>
      </c>
      <c r="F26" s="723">
        <v>1</v>
      </c>
      <c r="G26" s="1367"/>
      <c r="H26" s="1463"/>
      <c r="I26" s="526">
        <f>H23*F26/100</f>
        <v>300</v>
      </c>
      <c r="J26" s="1269">
        <v>0</v>
      </c>
      <c r="K26" s="1270">
        <v>0</v>
      </c>
      <c r="L26" s="1270">
        <v>0</v>
      </c>
      <c r="M26" s="433"/>
      <c r="N26" s="701"/>
      <c r="O26" s="435"/>
      <c r="P26" s="425">
        <f t="shared" si="0"/>
        <v>300</v>
      </c>
      <c r="Q26" s="281"/>
      <c r="R26" s="427"/>
      <c r="S26" s="8"/>
      <c r="T26" s="8"/>
    </row>
    <row r="27" spans="1:20" ht="16.5" customHeight="1" x14ac:dyDescent="0.2">
      <c r="A27" s="48"/>
      <c r="B27" s="4"/>
      <c r="C27" s="1369">
        <v>30000</v>
      </c>
      <c r="D27" s="477" t="s">
        <v>60</v>
      </c>
      <c r="E27" s="478">
        <v>166</v>
      </c>
      <c r="F27" s="479">
        <v>7</v>
      </c>
      <c r="G27" s="1371">
        <v>2015</v>
      </c>
      <c r="H27" s="1462">
        <v>30000</v>
      </c>
      <c r="I27" s="480">
        <f>H27*F27/100</f>
        <v>2100</v>
      </c>
      <c r="J27" s="559">
        <v>0</v>
      </c>
      <c r="K27" s="561">
        <v>30000</v>
      </c>
      <c r="L27" s="562">
        <v>35423</v>
      </c>
      <c r="M27" s="726" t="s">
        <v>306</v>
      </c>
      <c r="N27" s="576" t="s">
        <v>220</v>
      </c>
      <c r="O27" s="616">
        <v>105000</v>
      </c>
      <c r="P27" s="485">
        <f t="shared" si="0"/>
        <v>-27900</v>
      </c>
      <c r="Q27" s="727"/>
      <c r="R27" s="486"/>
      <c r="S27" s="193"/>
      <c r="T27" s="8"/>
    </row>
    <row r="28" spans="1:20" ht="12.75" customHeight="1" x14ac:dyDescent="0.2">
      <c r="A28" s="48"/>
      <c r="B28" s="4"/>
      <c r="C28" s="1366"/>
      <c r="D28" s="21" t="s">
        <v>96</v>
      </c>
      <c r="E28" s="54">
        <v>1638</v>
      </c>
      <c r="F28" s="55">
        <v>69</v>
      </c>
      <c r="G28" s="1367"/>
      <c r="H28" s="1463"/>
      <c r="I28" s="86">
        <f>H27*F28/100</f>
        <v>20700</v>
      </c>
      <c r="J28" s="789">
        <v>0</v>
      </c>
      <c r="K28" s="789">
        <v>0</v>
      </c>
      <c r="L28" s="338">
        <v>0</v>
      </c>
      <c r="M28" s="17"/>
      <c r="N28" s="19"/>
      <c r="O28" s="18"/>
      <c r="P28" s="172">
        <f t="shared" si="0"/>
        <v>20700</v>
      </c>
      <c r="Q28" s="177"/>
      <c r="R28" s="13"/>
      <c r="S28" s="8"/>
      <c r="T28" s="8"/>
    </row>
    <row r="29" spans="1:20" ht="12" customHeight="1" x14ac:dyDescent="0.2">
      <c r="A29" s="48"/>
      <c r="B29" s="4"/>
      <c r="C29" s="1366"/>
      <c r="D29" s="10" t="s">
        <v>81</v>
      </c>
      <c r="E29" s="96">
        <v>546</v>
      </c>
      <c r="F29" s="97">
        <v>23</v>
      </c>
      <c r="G29" s="1367"/>
      <c r="H29" s="1463"/>
      <c r="I29" s="86">
        <f>H27*F29/100</f>
        <v>6900</v>
      </c>
      <c r="J29" s="789">
        <v>0</v>
      </c>
      <c r="K29" s="789">
        <v>0</v>
      </c>
      <c r="L29" s="1275">
        <v>0</v>
      </c>
      <c r="M29" s="184"/>
      <c r="N29" s="19"/>
      <c r="O29" s="18"/>
      <c r="P29" s="172">
        <f t="shared" si="0"/>
        <v>6900</v>
      </c>
      <c r="Q29" s="148"/>
      <c r="R29" s="30"/>
      <c r="S29" s="8"/>
      <c r="T29" s="8"/>
    </row>
    <row r="30" spans="1:20" ht="13.5" customHeight="1" thickBot="1" x14ac:dyDescent="0.25">
      <c r="A30" s="48"/>
      <c r="B30" s="4"/>
      <c r="C30" s="1370"/>
      <c r="D30" s="487" t="s">
        <v>101</v>
      </c>
      <c r="E30" s="488">
        <v>546</v>
      </c>
      <c r="F30" s="720">
        <v>1</v>
      </c>
      <c r="G30" s="1372"/>
      <c r="H30" s="1464"/>
      <c r="I30" s="579">
        <f>H27*F30/100</f>
        <v>300</v>
      </c>
      <c r="J30" s="794"/>
      <c r="K30" s="1276">
        <v>0</v>
      </c>
      <c r="L30" s="1277">
        <v>0</v>
      </c>
      <c r="M30" s="571"/>
      <c r="N30" s="572"/>
      <c r="O30" s="573"/>
      <c r="P30" s="496">
        <f t="shared" si="0"/>
        <v>300</v>
      </c>
      <c r="Q30" s="730"/>
      <c r="R30" s="378"/>
      <c r="S30" s="8"/>
      <c r="T30" s="8"/>
    </row>
    <row r="31" spans="1:20" ht="25.5" customHeight="1" x14ac:dyDescent="0.2">
      <c r="A31" s="48"/>
      <c r="B31" s="4"/>
      <c r="C31" s="1369">
        <v>30000</v>
      </c>
      <c r="D31" s="477" t="s">
        <v>60</v>
      </c>
      <c r="E31" s="478">
        <v>166</v>
      </c>
      <c r="F31" s="479">
        <v>7</v>
      </c>
      <c r="G31" s="1371">
        <v>2016</v>
      </c>
      <c r="H31" s="1462">
        <v>30000</v>
      </c>
      <c r="I31" s="480">
        <f>H31*F31/100</f>
        <v>2100</v>
      </c>
      <c r="J31" s="559">
        <v>0</v>
      </c>
      <c r="K31" s="559">
        <v>0</v>
      </c>
      <c r="L31" s="731">
        <v>24159</v>
      </c>
      <c r="M31" s="726" t="s">
        <v>307</v>
      </c>
      <c r="N31" s="576" t="s">
        <v>32</v>
      </c>
      <c r="O31" s="541" t="s">
        <v>303</v>
      </c>
      <c r="P31" s="485">
        <f t="shared" ref="P31:P46" si="1">I31-J31-K31</f>
        <v>2100</v>
      </c>
      <c r="Q31" s="732"/>
      <c r="R31" s="486"/>
      <c r="S31" s="8"/>
      <c r="T31" s="8"/>
    </row>
    <row r="32" spans="1:20" ht="13.5" customHeight="1" x14ac:dyDescent="0.2">
      <c r="A32" s="48"/>
      <c r="B32" s="4"/>
      <c r="C32" s="1366"/>
      <c r="D32" s="21" t="s">
        <v>96</v>
      </c>
      <c r="E32" s="54">
        <v>1638</v>
      </c>
      <c r="F32" s="55">
        <v>69</v>
      </c>
      <c r="G32" s="1367"/>
      <c r="H32" s="1463"/>
      <c r="I32" s="86">
        <f>H31*F32/100</f>
        <v>20700</v>
      </c>
      <c r="J32" s="789">
        <v>0</v>
      </c>
      <c r="K32" s="205">
        <v>0</v>
      </c>
      <c r="L32" s="1275">
        <v>0</v>
      </c>
      <c r="M32" s="17"/>
      <c r="N32" s="19"/>
      <c r="O32" s="18"/>
      <c r="P32" s="172">
        <f t="shared" si="1"/>
        <v>20700</v>
      </c>
      <c r="Q32" s="314"/>
      <c r="R32" s="30"/>
      <c r="S32" s="8"/>
      <c r="T32" s="8"/>
    </row>
    <row r="33" spans="1:20" ht="13.5" customHeight="1" x14ac:dyDescent="0.2">
      <c r="A33" s="48"/>
      <c r="B33" s="4"/>
      <c r="C33" s="1366"/>
      <c r="D33" s="10" t="s">
        <v>81</v>
      </c>
      <c r="E33" s="96">
        <v>546</v>
      </c>
      <c r="F33" s="97">
        <v>23</v>
      </c>
      <c r="G33" s="1367"/>
      <c r="H33" s="1463"/>
      <c r="I33" s="86">
        <f>H31*F33/100</f>
        <v>6900</v>
      </c>
      <c r="J33" s="789">
        <v>0</v>
      </c>
      <c r="K33" s="235">
        <v>30000</v>
      </c>
      <c r="L33" s="1275">
        <v>0</v>
      </c>
      <c r="M33" s="184"/>
      <c r="N33" s="19"/>
      <c r="O33" s="18"/>
      <c r="P33" s="172">
        <f t="shared" si="1"/>
        <v>-23100</v>
      </c>
      <c r="Q33" s="314"/>
      <c r="R33" s="30"/>
      <c r="S33" s="8"/>
      <c r="T33" s="8"/>
    </row>
    <row r="34" spans="1:20" ht="13.5" customHeight="1" thickBot="1" x14ac:dyDescent="0.25">
      <c r="A34" s="48"/>
      <c r="B34" s="4"/>
      <c r="C34" s="1370"/>
      <c r="D34" s="487" t="s">
        <v>101</v>
      </c>
      <c r="E34" s="488">
        <v>546</v>
      </c>
      <c r="F34" s="720">
        <v>1</v>
      </c>
      <c r="G34" s="1372"/>
      <c r="H34" s="1464"/>
      <c r="I34" s="579">
        <f>H31*F34/100</f>
        <v>300</v>
      </c>
      <c r="J34" s="1276">
        <v>0</v>
      </c>
      <c r="K34" s="510">
        <v>0</v>
      </c>
      <c r="L34" s="1277">
        <v>0</v>
      </c>
      <c r="M34" s="571"/>
      <c r="N34" s="572"/>
      <c r="O34" s="573"/>
      <c r="P34" s="496">
        <f t="shared" si="1"/>
        <v>300</v>
      </c>
      <c r="Q34" s="704"/>
      <c r="R34" s="50"/>
      <c r="S34" s="8"/>
      <c r="T34" s="8"/>
    </row>
    <row r="35" spans="1:20" ht="39" customHeight="1" x14ac:dyDescent="0.2">
      <c r="A35" s="48"/>
      <c r="B35" s="4"/>
      <c r="C35" s="1369">
        <v>30000</v>
      </c>
      <c r="D35" s="477" t="s">
        <v>60</v>
      </c>
      <c r="E35" s="478">
        <v>166</v>
      </c>
      <c r="F35" s="479">
        <v>7</v>
      </c>
      <c r="G35" s="1371">
        <v>2017</v>
      </c>
      <c r="H35" s="1462">
        <v>30000</v>
      </c>
      <c r="I35" s="561">
        <f>H35*F35/100</f>
        <v>2100</v>
      </c>
      <c r="J35" s="734">
        <v>0</v>
      </c>
      <c r="K35" s="481">
        <v>0</v>
      </c>
      <c r="L35" s="735">
        <v>0</v>
      </c>
      <c r="M35" s="726" t="s">
        <v>244</v>
      </c>
      <c r="N35" s="576" t="s">
        <v>376</v>
      </c>
      <c r="O35" s="541" t="s">
        <v>308</v>
      </c>
      <c r="P35" s="485">
        <f t="shared" ref="P35:P42" si="2">I35-J35-K35</f>
        <v>2100</v>
      </c>
      <c r="Q35" s="732"/>
      <c r="R35" s="486"/>
      <c r="S35" s="8"/>
      <c r="T35" s="8"/>
    </row>
    <row r="36" spans="1:20" ht="13.5" customHeight="1" x14ac:dyDescent="0.2">
      <c r="A36" s="48"/>
      <c r="B36" s="4"/>
      <c r="C36" s="1366"/>
      <c r="D36" s="21" t="s">
        <v>96</v>
      </c>
      <c r="E36" s="54">
        <v>1638</v>
      </c>
      <c r="F36" s="55">
        <v>69</v>
      </c>
      <c r="G36" s="1367"/>
      <c r="H36" s="1463"/>
      <c r="I36" s="286">
        <f>H35*F36/100</f>
        <v>20700</v>
      </c>
      <c r="J36" s="11">
        <v>0</v>
      </c>
      <c r="K36" s="91">
        <v>0</v>
      </c>
      <c r="L36" s="185">
        <v>0</v>
      </c>
      <c r="M36" s="27"/>
      <c r="N36" s="28"/>
      <c r="O36" s="29"/>
      <c r="P36" s="172">
        <f t="shared" si="2"/>
        <v>20700</v>
      </c>
      <c r="Q36" s="314"/>
      <c r="R36" s="30"/>
      <c r="S36" s="8"/>
      <c r="T36" s="8"/>
    </row>
    <row r="37" spans="1:20" ht="13.5" customHeight="1" x14ac:dyDescent="0.2">
      <c r="A37" s="48"/>
      <c r="B37" s="4"/>
      <c r="C37" s="1366"/>
      <c r="D37" s="10" t="s">
        <v>81</v>
      </c>
      <c r="E37" s="96">
        <v>546</v>
      </c>
      <c r="F37" s="97">
        <v>23</v>
      </c>
      <c r="G37" s="1367"/>
      <c r="H37" s="1463"/>
      <c r="I37" s="286">
        <f>H35*F37/100</f>
        <v>6900</v>
      </c>
      <c r="J37" s="11">
        <v>0</v>
      </c>
      <c r="K37" s="321">
        <v>30000</v>
      </c>
      <c r="L37" s="185">
        <v>0</v>
      </c>
      <c r="M37" s="27"/>
      <c r="N37" s="28"/>
      <c r="O37" s="29"/>
      <c r="P37" s="172">
        <f t="shared" si="2"/>
        <v>-23100</v>
      </c>
      <c r="Q37" s="314"/>
      <c r="R37" s="30"/>
      <c r="S37" s="8"/>
      <c r="T37" s="8"/>
    </row>
    <row r="38" spans="1:20" ht="13.5" customHeight="1" thickBot="1" x14ac:dyDescent="0.25">
      <c r="A38" s="48"/>
      <c r="B38" s="4"/>
      <c r="C38" s="1366"/>
      <c r="D38" s="470" t="s">
        <v>101</v>
      </c>
      <c r="E38" s="471">
        <v>546</v>
      </c>
      <c r="F38" s="723">
        <v>1</v>
      </c>
      <c r="G38" s="1367"/>
      <c r="H38" s="1463"/>
      <c r="I38" s="335">
        <f>H35*F38/100</f>
        <v>300</v>
      </c>
      <c r="J38" s="5">
        <v>0</v>
      </c>
      <c r="K38" s="5">
        <v>0</v>
      </c>
      <c r="L38" s="736">
        <v>0</v>
      </c>
      <c r="M38" s="433"/>
      <c r="N38" s="434"/>
      <c r="O38" s="435"/>
      <c r="P38" s="425">
        <f t="shared" si="2"/>
        <v>300</v>
      </c>
      <c r="Q38" s="737"/>
      <c r="R38" s="427"/>
      <c r="S38" s="8"/>
      <c r="T38" s="8"/>
    </row>
    <row r="39" spans="1:20" ht="14.25" customHeight="1" x14ac:dyDescent="0.2">
      <c r="A39" s="48"/>
      <c r="B39" s="4"/>
      <c r="C39" s="1369">
        <v>30000</v>
      </c>
      <c r="D39" s="477" t="s">
        <v>60</v>
      </c>
      <c r="E39" s="478">
        <v>166</v>
      </c>
      <c r="F39" s="479">
        <v>7</v>
      </c>
      <c r="G39" s="1371">
        <v>2018</v>
      </c>
      <c r="H39" s="1462">
        <v>30000</v>
      </c>
      <c r="I39" s="561">
        <f>H39*F39/100</f>
        <v>2100</v>
      </c>
      <c r="J39" s="1044">
        <v>0</v>
      </c>
      <c r="K39" s="503">
        <v>0</v>
      </c>
      <c r="L39" s="1045">
        <v>0</v>
      </c>
      <c r="M39" s="726" t="s">
        <v>304</v>
      </c>
      <c r="N39" s="576" t="s">
        <v>305</v>
      </c>
      <c r="O39" s="541">
        <v>60000</v>
      </c>
      <c r="P39" s="485">
        <f t="shared" si="2"/>
        <v>2100</v>
      </c>
      <c r="Q39" s="732"/>
      <c r="R39" s="486"/>
      <c r="S39" s="8"/>
      <c r="T39" s="8"/>
    </row>
    <row r="40" spans="1:20" ht="13.5" customHeight="1" x14ac:dyDescent="0.2">
      <c r="A40" s="48"/>
      <c r="B40" s="4"/>
      <c r="C40" s="1366"/>
      <c r="D40" s="21" t="s">
        <v>96</v>
      </c>
      <c r="E40" s="54">
        <v>1638</v>
      </c>
      <c r="F40" s="55">
        <v>69</v>
      </c>
      <c r="G40" s="1367"/>
      <c r="H40" s="1463"/>
      <c r="I40" s="286">
        <f>H39*F40/100</f>
        <v>20700</v>
      </c>
      <c r="J40" s="11">
        <v>0</v>
      </c>
      <c r="K40" s="91">
        <v>0</v>
      </c>
      <c r="L40" s="185">
        <v>0</v>
      </c>
      <c r="M40" s="27"/>
      <c r="N40" s="28"/>
      <c r="O40" s="29"/>
      <c r="P40" s="172">
        <f t="shared" si="2"/>
        <v>20700</v>
      </c>
      <c r="Q40" s="314"/>
      <c r="R40" s="30"/>
      <c r="S40" s="8"/>
      <c r="T40" s="8"/>
    </row>
    <row r="41" spans="1:20" ht="13.5" customHeight="1" x14ac:dyDescent="0.2">
      <c r="A41" s="48"/>
      <c r="B41" s="4"/>
      <c r="C41" s="1366"/>
      <c r="D41" s="10" t="s">
        <v>81</v>
      </c>
      <c r="E41" s="96">
        <v>546</v>
      </c>
      <c r="F41" s="97">
        <v>23</v>
      </c>
      <c r="G41" s="1367"/>
      <c r="H41" s="1463"/>
      <c r="I41" s="286">
        <f>H39*F41/100</f>
        <v>6900</v>
      </c>
      <c r="J41" s="11">
        <v>0</v>
      </c>
      <c r="K41" s="321">
        <v>30596</v>
      </c>
      <c r="L41" s="185">
        <v>0</v>
      </c>
      <c r="M41" s="27"/>
      <c r="N41" s="28"/>
      <c r="O41" s="29"/>
      <c r="P41" s="172">
        <f t="shared" si="2"/>
        <v>-23696</v>
      </c>
      <c r="Q41" s="314"/>
      <c r="R41" s="30"/>
      <c r="S41" s="8"/>
      <c r="T41" s="8"/>
    </row>
    <row r="42" spans="1:20" ht="13.5" customHeight="1" thickBot="1" x14ac:dyDescent="0.25">
      <c r="A42" s="48"/>
      <c r="B42" s="4"/>
      <c r="C42" s="1366"/>
      <c r="D42" s="470" t="s">
        <v>101</v>
      </c>
      <c r="E42" s="471">
        <v>546</v>
      </c>
      <c r="F42" s="723">
        <v>1</v>
      </c>
      <c r="G42" s="1367"/>
      <c r="H42" s="1463"/>
      <c r="I42" s="335">
        <f>H39*F42/100</f>
        <v>300</v>
      </c>
      <c r="J42" s="5">
        <v>0</v>
      </c>
      <c r="K42" s="5">
        <v>0</v>
      </c>
      <c r="L42" s="736">
        <v>0</v>
      </c>
      <c r="M42" s="433"/>
      <c r="N42" s="434"/>
      <c r="O42" s="435"/>
      <c r="P42" s="425">
        <f t="shared" si="2"/>
        <v>300</v>
      </c>
      <c r="Q42" s="737"/>
      <c r="R42" s="427"/>
      <c r="S42" s="8"/>
      <c r="T42" s="8"/>
    </row>
    <row r="43" spans="1:20" ht="12.75" customHeight="1" x14ac:dyDescent="0.2">
      <c r="A43" s="48"/>
      <c r="B43" s="4"/>
      <c r="C43" s="1369">
        <v>30000</v>
      </c>
      <c r="D43" s="477" t="s">
        <v>60</v>
      </c>
      <c r="E43" s="478">
        <v>166</v>
      </c>
      <c r="F43" s="479">
        <v>7</v>
      </c>
      <c r="G43" s="1371">
        <v>2019</v>
      </c>
      <c r="H43" s="1462">
        <v>30000</v>
      </c>
      <c r="I43" s="561">
        <f>H43*F43/100</f>
        <v>2100</v>
      </c>
      <c r="J43" s="1044">
        <v>0</v>
      </c>
      <c r="K43" s="503">
        <v>0</v>
      </c>
      <c r="L43" s="1045">
        <v>0</v>
      </c>
      <c r="M43" s="726" t="s">
        <v>304</v>
      </c>
      <c r="N43" s="576" t="s">
        <v>197</v>
      </c>
      <c r="O43" s="541">
        <v>60000</v>
      </c>
      <c r="P43" s="485">
        <f t="shared" si="1"/>
        <v>2100</v>
      </c>
      <c r="Q43" s="732"/>
      <c r="R43" s="486"/>
      <c r="S43" s="8"/>
      <c r="T43" s="8"/>
    </row>
    <row r="44" spans="1:20" ht="13.5" customHeight="1" x14ac:dyDescent="0.2">
      <c r="A44" s="48"/>
      <c r="B44" s="4"/>
      <c r="C44" s="1366"/>
      <c r="D44" s="21" t="s">
        <v>96</v>
      </c>
      <c r="E44" s="54">
        <v>1638</v>
      </c>
      <c r="F44" s="55">
        <v>69</v>
      </c>
      <c r="G44" s="1367"/>
      <c r="H44" s="1463"/>
      <c r="I44" s="286">
        <f>H43*F44/100</f>
        <v>20700</v>
      </c>
      <c r="J44" s="11">
        <v>0</v>
      </c>
      <c r="K44" s="91">
        <v>0</v>
      </c>
      <c r="L44" s="185">
        <v>0</v>
      </c>
      <c r="M44" s="27"/>
      <c r="N44" s="28"/>
      <c r="O44" s="29"/>
      <c r="P44" s="172">
        <f t="shared" si="1"/>
        <v>20700</v>
      </c>
      <c r="Q44" s="314"/>
      <c r="R44" s="30"/>
      <c r="S44" s="8"/>
      <c r="T44" s="8"/>
    </row>
    <row r="45" spans="1:20" ht="13.5" customHeight="1" x14ac:dyDescent="0.2">
      <c r="A45" s="48"/>
      <c r="B45" s="4"/>
      <c r="C45" s="1366"/>
      <c r="D45" s="10" t="s">
        <v>81</v>
      </c>
      <c r="E45" s="96">
        <v>546</v>
      </c>
      <c r="F45" s="97">
        <v>23</v>
      </c>
      <c r="G45" s="1367"/>
      <c r="H45" s="1463"/>
      <c r="I45" s="286">
        <f>H43*F45/100</f>
        <v>6900</v>
      </c>
      <c r="J45" s="11">
        <v>0</v>
      </c>
      <c r="K45" s="321">
        <v>39740</v>
      </c>
      <c r="L45" s="185">
        <v>0</v>
      </c>
      <c r="M45" s="27"/>
      <c r="N45" s="28"/>
      <c r="O45" s="29"/>
      <c r="P45" s="172">
        <f t="shared" si="1"/>
        <v>-32840</v>
      </c>
      <c r="Q45" s="314"/>
      <c r="R45" s="30"/>
      <c r="S45" s="8"/>
      <c r="T45" s="8"/>
    </row>
    <row r="46" spans="1:20" ht="13.5" customHeight="1" thickBot="1" x14ac:dyDescent="0.25">
      <c r="A46" s="48"/>
      <c r="B46" s="4"/>
      <c r="C46" s="1366"/>
      <c r="D46" s="470" t="s">
        <v>101</v>
      </c>
      <c r="E46" s="471">
        <v>546</v>
      </c>
      <c r="F46" s="723">
        <v>1</v>
      </c>
      <c r="G46" s="1367"/>
      <c r="H46" s="1463"/>
      <c r="I46" s="335">
        <f>H43*F46/100</f>
        <v>300</v>
      </c>
      <c r="J46" s="5">
        <v>0</v>
      </c>
      <c r="K46" s="5">
        <v>0</v>
      </c>
      <c r="L46" s="736">
        <v>0</v>
      </c>
      <c r="M46" s="433"/>
      <c r="N46" s="434"/>
      <c r="O46" s="435"/>
      <c r="P46" s="425">
        <f t="shared" si="1"/>
        <v>300</v>
      </c>
      <c r="Q46" s="737"/>
      <c r="R46" s="427"/>
      <c r="S46" s="8"/>
      <c r="T46" s="8"/>
    </row>
    <row r="47" spans="1:20" ht="17.25" customHeight="1" thickBot="1" x14ac:dyDescent="0.25">
      <c r="A47" s="738"/>
      <c r="B47" s="739"/>
      <c r="C47" s="740"/>
      <c r="D47" s="741"/>
      <c r="E47" s="742"/>
      <c r="F47" s="743"/>
      <c r="G47" s="623" t="s">
        <v>0</v>
      </c>
      <c r="H47" s="391">
        <f>SUM(H7:H46)</f>
        <v>290178</v>
      </c>
      <c r="I47" s="744">
        <f>SUM(I7:I46)</f>
        <v>290178</v>
      </c>
      <c r="J47" s="625">
        <f>SUM(J7:J29)</f>
        <v>2154</v>
      </c>
      <c r="K47" s="625">
        <f>SUM(K19:K46)</f>
        <v>297764</v>
      </c>
      <c r="L47" s="626">
        <f>SUM(L7:L46)</f>
        <v>101214</v>
      </c>
      <c r="M47" s="627"/>
      <c r="N47" s="628"/>
      <c r="O47" s="629"/>
      <c r="P47" s="745">
        <f>SUM(P7:P46)</f>
        <v>-9740</v>
      </c>
      <c r="Q47" s="746"/>
      <c r="R47" s="747"/>
      <c r="S47" s="8"/>
      <c r="T47" s="8"/>
    </row>
    <row r="48" spans="1:20" ht="2.25" customHeight="1" x14ac:dyDescent="0.2">
      <c r="A48" s="31"/>
      <c r="B48" s="31"/>
      <c r="C48" s="31"/>
      <c r="D48" s="31"/>
      <c r="E48" s="31"/>
      <c r="F48" s="31"/>
      <c r="G48" s="31"/>
      <c r="H48" s="32"/>
      <c r="I48" s="31"/>
      <c r="J48" s="31"/>
      <c r="K48" s="31"/>
      <c r="L48" s="31"/>
      <c r="M48" s="31"/>
      <c r="N48" s="31"/>
      <c r="O48" s="31"/>
      <c r="P48" s="31"/>
      <c r="Q48" s="31"/>
      <c r="R48" s="31"/>
      <c r="S48" s="8"/>
      <c r="T48" s="8"/>
    </row>
    <row r="49" spans="1:15" ht="39" customHeight="1" x14ac:dyDescent="0.2">
      <c r="A49" s="6"/>
      <c r="B49" s="6"/>
      <c r="C49" s="6"/>
      <c r="D49" s="237" t="s">
        <v>44</v>
      </c>
      <c r="E49" s="1364" t="s">
        <v>45</v>
      </c>
      <c r="F49" s="1364"/>
      <c r="G49" s="1040" t="s">
        <v>206</v>
      </c>
      <c r="H49" s="1041" t="s">
        <v>207</v>
      </c>
      <c r="I49" s="73" t="s">
        <v>188</v>
      </c>
      <c r="J49" s="1042" t="s">
        <v>187</v>
      </c>
      <c r="K49" s="1040" t="s">
        <v>282</v>
      </c>
      <c r="L49" s="8"/>
      <c r="M49" s="8"/>
      <c r="N49" s="8"/>
      <c r="O49" s="8"/>
    </row>
    <row r="50" spans="1:15" ht="13.5" x14ac:dyDescent="0.2">
      <c r="A50" s="8"/>
      <c r="B50" s="8"/>
      <c r="C50" s="8"/>
      <c r="D50" s="161"/>
      <c r="E50" s="162" t="s">
        <v>150</v>
      </c>
      <c r="F50" s="162" t="s">
        <v>24</v>
      </c>
      <c r="G50" s="163" t="s">
        <v>140</v>
      </c>
      <c r="H50" s="163" t="s">
        <v>141</v>
      </c>
      <c r="I50" s="163" t="s">
        <v>142</v>
      </c>
      <c r="J50" s="163" t="s">
        <v>143</v>
      </c>
      <c r="K50" s="163" t="s">
        <v>151</v>
      </c>
      <c r="L50" s="8"/>
      <c r="M50" s="8"/>
      <c r="N50" s="8"/>
      <c r="O50" s="8"/>
    </row>
    <row r="51" spans="1:15" x14ac:dyDescent="0.2">
      <c r="D51" s="194" t="s">
        <v>81</v>
      </c>
      <c r="E51" s="195">
        <v>546</v>
      </c>
      <c r="F51" s="195">
        <v>23</v>
      </c>
      <c r="G51" s="201">
        <f>I29+I25+I21+I17+I13+I9+I33+I45+I37+I41</f>
        <v>66740.94</v>
      </c>
      <c r="H51" s="196">
        <v>0</v>
      </c>
      <c r="I51" s="196">
        <v>0</v>
      </c>
      <c r="J51" s="197">
        <v>0</v>
      </c>
      <c r="K51" s="208">
        <f>G51-H51-I51</f>
        <v>66740.94</v>
      </c>
    </row>
    <row r="52" spans="1:15" x14ac:dyDescent="0.2">
      <c r="D52" s="76" t="s">
        <v>96</v>
      </c>
      <c r="E52" s="83">
        <v>1638</v>
      </c>
      <c r="F52" s="83">
        <v>69</v>
      </c>
      <c r="G52" s="201">
        <f>I28+I24+I20+I16+I12+I8+I32+I44+I36+I40</f>
        <v>200222.82</v>
      </c>
      <c r="H52" s="139">
        <f>J48</f>
        <v>0</v>
      </c>
      <c r="I52" s="139">
        <v>0</v>
      </c>
      <c r="J52" s="77">
        <v>0</v>
      </c>
      <c r="K52" s="208">
        <f>G52-H52-I52</f>
        <v>200222.82</v>
      </c>
    </row>
    <row r="53" spans="1:15" x14ac:dyDescent="0.2">
      <c r="D53" s="75" t="s">
        <v>60</v>
      </c>
      <c r="E53" s="83">
        <v>166</v>
      </c>
      <c r="F53" s="83">
        <v>7</v>
      </c>
      <c r="G53" s="201">
        <f>I27+I23+I19+I15+I11+I7+I31+I43+I35+I39</f>
        <v>20312.46</v>
      </c>
      <c r="H53" s="201">
        <f>J47</f>
        <v>2154</v>
      </c>
      <c r="I53" s="201">
        <f>K47</f>
        <v>297764</v>
      </c>
      <c r="J53" s="201">
        <f>L47</f>
        <v>101214</v>
      </c>
      <c r="K53" s="208">
        <f>G53-H53-I53</f>
        <v>-279605.53999999998</v>
      </c>
    </row>
    <row r="54" spans="1:15" x14ac:dyDescent="0.2">
      <c r="D54" s="76" t="s">
        <v>101</v>
      </c>
      <c r="E54" s="83">
        <v>546</v>
      </c>
      <c r="F54" s="198">
        <v>0.52</v>
      </c>
      <c r="G54" s="201">
        <f>I30+I26+I22+I18+I14+I10+I34+I46+I38+I42</f>
        <v>2901.7799999999997</v>
      </c>
      <c r="H54" s="139">
        <v>0</v>
      </c>
      <c r="I54" s="139">
        <v>0</v>
      </c>
      <c r="J54" s="77">
        <v>0</v>
      </c>
      <c r="K54" s="208">
        <f>G54-H54-I54</f>
        <v>2901.7799999999997</v>
      </c>
    </row>
    <row r="55" spans="1:15" x14ac:dyDescent="0.2">
      <c r="G55" s="179"/>
      <c r="K55" s="186"/>
    </row>
  </sheetData>
  <mergeCells count="54">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R4:R5"/>
    <mergeCell ref="M6:O6"/>
    <mergeCell ref="L4:L5"/>
    <mergeCell ref="E6:F6"/>
    <mergeCell ref="G6:H6"/>
    <mergeCell ref="G7:G10"/>
    <mergeCell ref="H7:H10"/>
    <mergeCell ref="G15:G18"/>
    <mergeCell ref="H15:H18"/>
    <mergeCell ref="C27:C30"/>
    <mergeCell ref="G11:G14"/>
    <mergeCell ref="H11:H14"/>
    <mergeCell ref="G19:G22"/>
    <mergeCell ref="H19:H22"/>
    <mergeCell ref="G23:G26"/>
    <mergeCell ref="H23:H26"/>
    <mergeCell ref="A7:A9"/>
    <mergeCell ref="B7:B8"/>
    <mergeCell ref="B9:B11"/>
    <mergeCell ref="C7:C10"/>
    <mergeCell ref="C23:C26"/>
    <mergeCell ref="C19:C22"/>
    <mergeCell ref="C11:C14"/>
    <mergeCell ref="C15:C18"/>
    <mergeCell ref="C43:C46"/>
    <mergeCell ref="G43:G46"/>
    <mergeCell ref="H43:H46"/>
    <mergeCell ref="E49:F49"/>
    <mergeCell ref="G27:G30"/>
    <mergeCell ref="H27:H30"/>
    <mergeCell ref="G31:G34"/>
    <mergeCell ref="H31:H34"/>
    <mergeCell ref="C31:C34"/>
    <mergeCell ref="C35:C38"/>
    <mergeCell ref="G35:G38"/>
    <mergeCell ref="H35:H38"/>
    <mergeCell ref="C39:C42"/>
    <mergeCell ref="G39:G42"/>
    <mergeCell ref="H39:H42"/>
  </mergeCells>
  <pageMargins left="1.35" right="0.1" top="0.1" bottom="0.05" header="0.1" footer="0.05"/>
  <pageSetup paperSize="5" scale="74" fitToHeight="0" orientation="landscape" r:id="rId1"/>
  <headerFooter alignWithMargins="0"/>
  <ignoredErrors>
    <ignoredError sqref="J47 L47" formulaRange="1"/>
    <ignoredError sqref="G5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44"/>
  <sheetViews>
    <sheetView topLeftCell="A24" zoomScaleNormal="100" workbookViewId="0">
      <selection activeCell="J41" sqref="J41"/>
    </sheetView>
  </sheetViews>
  <sheetFormatPr defaultRowHeight="12.75" x14ac:dyDescent="0.2"/>
  <cols>
    <col min="1" max="1" width="12.28515625" customWidth="1"/>
    <col min="2" max="2" width="11.7109375" customWidth="1"/>
    <col min="3" max="3" width="9" customWidth="1"/>
    <col min="4" max="4" width="9.28515625" customWidth="1"/>
    <col min="5" max="5" width="6.85546875" customWidth="1"/>
    <col min="6" max="6" width="7.140625" customWidth="1"/>
    <col min="7" max="7" width="7.7109375" customWidth="1"/>
    <col min="8" max="8" width="7.5703125" style="15" customWidth="1"/>
    <col min="9" max="9" width="9.7109375" customWidth="1"/>
    <col min="10" max="10" width="8.85546875" customWidth="1"/>
    <col min="11" max="11" width="10" customWidth="1"/>
    <col min="12" max="12" width="10.28515625" customWidth="1"/>
    <col min="13" max="13" width="48.7109375" customWidth="1"/>
    <col min="14" max="14" width="14.85546875" customWidth="1"/>
    <col min="15" max="15" width="8" customWidth="1"/>
    <col min="16" max="16" width="11" customWidth="1"/>
    <col min="17" max="17" width="10.5703125" customWidth="1"/>
    <col min="18" max="18" width="9.85546875" customWidth="1"/>
  </cols>
  <sheetData>
    <row r="1" spans="1:20" ht="25.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18.7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9.5" customHeight="1" x14ac:dyDescent="0.2">
      <c r="A3" s="1383" t="s">
        <v>447</v>
      </c>
      <c r="B3" s="1384"/>
      <c r="C3" s="1384"/>
      <c r="D3" s="1384"/>
      <c r="E3" s="1384"/>
      <c r="F3" s="1384"/>
      <c r="G3" s="1384"/>
      <c r="H3" s="1384"/>
      <c r="I3" s="1384"/>
      <c r="J3" s="1384"/>
      <c r="K3" s="1384"/>
      <c r="L3" s="1384"/>
      <c r="M3" s="1384"/>
      <c r="N3" s="1384"/>
      <c r="O3" s="1384"/>
      <c r="P3" s="1384"/>
      <c r="Q3" s="1384"/>
      <c r="R3" s="1385"/>
      <c r="S3" s="8"/>
      <c r="T3" s="8"/>
    </row>
    <row r="4" spans="1:20" ht="33.75" customHeight="1" x14ac:dyDescent="0.2">
      <c r="A4" s="1351" t="s">
        <v>53</v>
      </c>
      <c r="B4" s="1343" t="s">
        <v>3</v>
      </c>
      <c r="C4" s="1343" t="s">
        <v>217</v>
      </c>
      <c r="D4" s="1343" t="s">
        <v>29</v>
      </c>
      <c r="E4" s="1352" t="s">
        <v>4</v>
      </c>
      <c r="F4" s="1344"/>
      <c r="G4" s="1353" t="s">
        <v>186</v>
      </c>
      <c r="H4" s="1354"/>
      <c r="I4" s="1343" t="s">
        <v>206</v>
      </c>
      <c r="J4" s="1344" t="s">
        <v>207</v>
      </c>
      <c r="K4" s="1343" t="s">
        <v>208</v>
      </c>
      <c r="L4" s="1343" t="s">
        <v>209</v>
      </c>
      <c r="M4" s="1386" t="s">
        <v>26</v>
      </c>
      <c r="N4" s="1387"/>
      <c r="O4" s="1388"/>
      <c r="P4" s="1343" t="s">
        <v>210</v>
      </c>
      <c r="Q4" s="1344" t="s">
        <v>6</v>
      </c>
      <c r="R4" s="1345" t="s">
        <v>30</v>
      </c>
      <c r="S4" s="8"/>
      <c r="T4" s="8"/>
    </row>
    <row r="5" spans="1:20" ht="30" customHeight="1" thickBot="1" x14ac:dyDescent="0.25">
      <c r="A5" s="1351"/>
      <c r="B5" s="1343"/>
      <c r="C5" s="1343"/>
      <c r="D5" s="1343"/>
      <c r="E5" s="169" t="s">
        <v>212</v>
      </c>
      <c r="F5" s="169" t="s">
        <v>24</v>
      </c>
      <c r="G5" s="170" t="s">
        <v>1</v>
      </c>
      <c r="H5" s="171" t="s">
        <v>2</v>
      </c>
      <c r="I5" s="1343"/>
      <c r="J5" s="1344"/>
      <c r="K5" s="1343"/>
      <c r="L5" s="1343"/>
      <c r="M5" s="931" t="s">
        <v>27</v>
      </c>
      <c r="N5" s="580" t="s">
        <v>28</v>
      </c>
      <c r="O5" s="581" t="s">
        <v>31</v>
      </c>
      <c r="P5" s="1343"/>
      <c r="Q5" s="1344"/>
      <c r="R5" s="1343"/>
      <c r="S5" s="8"/>
      <c r="T5" s="8"/>
    </row>
    <row r="6" spans="1:20" ht="13.5" customHeight="1" thickBot="1" x14ac:dyDescent="0.25">
      <c r="A6" s="589">
        <v>1</v>
      </c>
      <c r="B6" s="587">
        <v>2</v>
      </c>
      <c r="C6" s="590">
        <v>3</v>
      </c>
      <c r="D6" s="587">
        <v>4</v>
      </c>
      <c r="E6" s="1377">
        <v>5</v>
      </c>
      <c r="F6" s="1379"/>
      <c r="G6" s="1377">
        <v>6</v>
      </c>
      <c r="H6" s="1379"/>
      <c r="I6" s="590">
        <v>7</v>
      </c>
      <c r="J6" s="590">
        <v>8</v>
      </c>
      <c r="K6" s="590">
        <v>9</v>
      </c>
      <c r="L6" s="592">
        <v>10</v>
      </c>
      <c r="M6" s="1377">
        <v>11</v>
      </c>
      <c r="N6" s="1378"/>
      <c r="O6" s="1379"/>
      <c r="P6" s="593" t="s">
        <v>144</v>
      </c>
      <c r="Q6" s="592">
        <v>13</v>
      </c>
      <c r="R6" s="587">
        <v>14</v>
      </c>
      <c r="S6" s="8"/>
      <c r="T6" s="8"/>
    </row>
    <row r="7" spans="1:20" ht="14.1" customHeight="1" x14ac:dyDescent="0.2">
      <c r="A7" s="1361" t="s">
        <v>42</v>
      </c>
      <c r="B7" s="1365" t="s">
        <v>41</v>
      </c>
      <c r="C7" s="1366">
        <v>10000</v>
      </c>
      <c r="D7" s="475" t="s">
        <v>7</v>
      </c>
      <c r="E7" s="96">
        <v>1769</v>
      </c>
      <c r="F7" s="287">
        <v>71</v>
      </c>
      <c r="G7" s="1367">
        <v>2005</v>
      </c>
      <c r="H7" s="1368">
        <v>7767</v>
      </c>
      <c r="I7" s="582">
        <f>H7*F7/100</f>
        <v>5514.57</v>
      </c>
      <c r="J7" s="91">
        <v>0</v>
      </c>
      <c r="K7" s="11">
        <v>0</v>
      </c>
      <c r="L7" s="132">
        <v>0</v>
      </c>
      <c r="M7" s="583"/>
      <c r="N7" s="584"/>
      <c r="O7" s="585"/>
      <c r="P7" s="303">
        <f>I7-J7-K7</f>
        <v>5514.57</v>
      </c>
      <c r="Q7" s="12"/>
      <c r="R7" s="13"/>
      <c r="S7" s="8"/>
      <c r="T7" s="8"/>
    </row>
    <row r="8" spans="1:20" ht="14.1" customHeight="1" thickBot="1" x14ac:dyDescent="0.25">
      <c r="A8" s="1362"/>
      <c r="B8" s="1365"/>
      <c r="C8" s="1366"/>
      <c r="D8" s="429" t="s">
        <v>8</v>
      </c>
      <c r="E8" s="420">
        <v>713</v>
      </c>
      <c r="F8" s="421">
        <v>29</v>
      </c>
      <c r="G8" s="1367"/>
      <c r="H8" s="1368"/>
      <c r="I8" s="526">
        <f>H7*F8/100</f>
        <v>2252.4299999999998</v>
      </c>
      <c r="J8" s="474">
        <v>0</v>
      </c>
      <c r="K8" s="797">
        <v>0</v>
      </c>
      <c r="L8" s="798">
        <v>0</v>
      </c>
      <c r="M8" s="433"/>
      <c r="N8" s="434"/>
      <c r="O8" s="435"/>
      <c r="P8" s="425">
        <f t="shared" ref="P8:P32" si="0">I8-J8-K8</f>
        <v>2252.4299999999998</v>
      </c>
      <c r="Q8" s="535"/>
      <c r="R8" s="427"/>
      <c r="S8" s="8"/>
      <c r="T8" s="8"/>
    </row>
    <row r="9" spans="1:20" ht="14.1" customHeight="1" x14ac:dyDescent="0.2">
      <c r="A9" s="1362"/>
      <c r="B9" s="1380" t="s">
        <v>394</v>
      </c>
      <c r="C9" s="1369">
        <v>10000</v>
      </c>
      <c r="D9" s="477" t="s">
        <v>7</v>
      </c>
      <c r="E9" s="478">
        <v>1769</v>
      </c>
      <c r="F9" s="479">
        <v>71</v>
      </c>
      <c r="G9" s="1371">
        <v>2006</v>
      </c>
      <c r="H9" s="1373">
        <v>10000</v>
      </c>
      <c r="I9" s="480">
        <f>H9*F9/100</f>
        <v>7100</v>
      </c>
      <c r="J9" s="481">
        <v>0</v>
      </c>
      <c r="K9" s="734">
        <v>0</v>
      </c>
      <c r="L9" s="751">
        <v>0</v>
      </c>
      <c r="M9" s="505"/>
      <c r="N9" s="506"/>
      <c r="O9" s="527"/>
      <c r="P9" s="485">
        <f t="shared" si="0"/>
        <v>7100</v>
      </c>
      <c r="Q9" s="499"/>
      <c r="R9" s="486"/>
      <c r="S9" s="8"/>
      <c r="T9" s="8"/>
    </row>
    <row r="10" spans="1:20" ht="14.1" customHeight="1" thickBot="1" x14ac:dyDescent="0.25">
      <c r="A10" s="1362"/>
      <c r="B10" s="1380"/>
      <c r="C10" s="1370"/>
      <c r="D10" s="569" t="s">
        <v>8</v>
      </c>
      <c r="E10" s="546">
        <v>713</v>
      </c>
      <c r="F10" s="547">
        <v>29</v>
      </c>
      <c r="G10" s="1372"/>
      <c r="H10" s="1374"/>
      <c r="I10" s="490">
        <f>H9*F10/100</f>
        <v>2900</v>
      </c>
      <c r="J10" s="491">
        <v>0</v>
      </c>
      <c r="K10" s="728">
        <v>0</v>
      </c>
      <c r="L10" s="803">
        <v>0</v>
      </c>
      <c r="M10" s="571"/>
      <c r="N10" s="572"/>
      <c r="O10" s="573"/>
      <c r="P10" s="496">
        <f t="shared" si="0"/>
        <v>2900</v>
      </c>
      <c r="Q10" s="551"/>
      <c r="R10" s="378"/>
      <c r="S10" s="8"/>
      <c r="T10" s="8"/>
    </row>
    <row r="11" spans="1:20" ht="14.25" customHeight="1" x14ac:dyDescent="0.2">
      <c r="A11" s="1362"/>
      <c r="B11" s="1380"/>
      <c r="C11" s="1369">
        <v>10000</v>
      </c>
      <c r="D11" s="477" t="s">
        <v>7</v>
      </c>
      <c r="E11" s="478">
        <v>1769</v>
      </c>
      <c r="F11" s="479">
        <v>71</v>
      </c>
      <c r="G11" s="1371">
        <v>2007</v>
      </c>
      <c r="H11" s="1373">
        <v>10000</v>
      </c>
      <c r="I11" s="480">
        <f>H11*F11/100</f>
        <v>7100</v>
      </c>
      <c r="J11" s="513">
        <v>9383</v>
      </c>
      <c r="K11" s="734">
        <v>0</v>
      </c>
      <c r="L11" s="751">
        <v>0</v>
      </c>
      <c r="M11" s="636" t="s">
        <v>70</v>
      </c>
      <c r="N11" s="988" t="s">
        <v>32</v>
      </c>
      <c r="O11" s="699">
        <v>9383</v>
      </c>
      <c r="P11" s="485">
        <f t="shared" si="0"/>
        <v>-2283</v>
      </c>
      <c r="Q11" s="499"/>
      <c r="R11" s="486"/>
      <c r="S11" s="8"/>
      <c r="T11" s="8"/>
    </row>
    <row r="12" spans="1:20" ht="14.1" customHeight="1" thickBot="1" x14ac:dyDescent="0.25">
      <c r="A12" s="1362"/>
      <c r="B12" s="159"/>
      <c r="C12" s="1370"/>
      <c r="D12" s="569" t="s">
        <v>8</v>
      </c>
      <c r="E12" s="546">
        <v>713</v>
      </c>
      <c r="F12" s="547">
        <v>29</v>
      </c>
      <c r="G12" s="1372"/>
      <c r="H12" s="1374"/>
      <c r="I12" s="490">
        <f>H11*F12/100</f>
        <v>2900</v>
      </c>
      <c r="J12" s="728">
        <v>0</v>
      </c>
      <c r="K12" s="728">
        <v>0</v>
      </c>
      <c r="L12" s="803">
        <v>0</v>
      </c>
      <c r="M12" s="571"/>
      <c r="N12" s="989"/>
      <c r="O12" s="573"/>
      <c r="P12" s="496">
        <f t="shared" si="0"/>
        <v>2900</v>
      </c>
      <c r="Q12" s="551"/>
      <c r="R12" s="378"/>
      <c r="S12" s="8"/>
      <c r="T12" s="8"/>
    </row>
    <row r="13" spans="1:20" ht="14.1" customHeight="1" x14ac:dyDescent="0.2">
      <c r="A13" s="1362"/>
      <c r="B13" s="159"/>
      <c r="C13" s="1369">
        <v>10000</v>
      </c>
      <c r="D13" s="477" t="s">
        <v>7</v>
      </c>
      <c r="E13" s="478">
        <v>1769</v>
      </c>
      <c r="F13" s="479">
        <v>71</v>
      </c>
      <c r="G13" s="1371">
        <v>2008</v>
      </c>
      <c r="H13" s="1373">
        <v>10000</v>
      </c>
      <c r="I13" s="480">
        <f>H13*F13/100</f>
        <v>7100</v>
      </c>
      <c r="J13" s="734">
        <v>0</v>
      </c>
      <c r="K13" s="734">
        <v>0</v>
      </c>
      <c r="L13" s="751">
        <v>0</v>
      </c>
      <c r="M13" s="520"/>
      <c r="N13" s="990"/>
      <c r="O13" s="862"/>
      <c r="P13" s="485">
        <f t="shared" si="0"/>
        <v>7100</v>
      </c>
      <c r="Q13" s="499"/>
      <c r="R13" s="486"/>
      <c r="S13" s="8"/>
      <c r="T13" s="8"/>
    </row>
    <row r="14" spans="1:20" ht="14.1" customHeight="1" thickBot="1" x14ac:dyDescent="0.25">
      <c r="A14" s="1362"/>
      <c r="B14" s="159"/>
      <c r="C14" s="1370"/>
      <c r="D14" s="569" t="s">
        <v>8</v>
      </c>
      <c r="E14" s="546">
        <v>713</v>
      </c>
      <c r="F14" s="547">
        <v>29</v>
      </c>
      <c r="G14" s="1372"/>
      <c r="H14" s="1374"/>
      <c r="I14" s="490">
        <f>H13*F14/100</f>
        <v>2900</v>
      </c>
      <c r="J14" s="728">
        <v>0</v>
      </c>
      <c r="K14" s="728">
        <v>0</v>
      </c>
      <c r="L14" s="803">
        <v>0</v>
      </c>
      <c r="M14" s="571"/>
      <c r="N14" s="989"/>
      <c r="O14" s="573"/>
      <c r="P14" s="496">
        <f t="shared" si="0"/>
        <v>2900</v>
      </c>
      <c r="Q14" s="551"/>
      <c r="R14" s="378"/>
      <c r="S14" s="8"/>
      <c r="T14" s="8"/>
    </row>
    <row r="15" spans="1:20" ht="14.1" customHeight="1" x14ac:dyDescent="0.2">
      <c r="A15" s="1362"/>
      <c r="B15" s="4"/>
      <c r="C15" s="1369">
        <v>10000</v>
      </c>
      <c r="D15" s="477" t="s">
        <v>7</v>
      </c>
      <c r="E15" s="478">
        <v>1769</v>
      </c>
      <c r="F15" s="479">
        <v>71</v>
      </c>
      <c r="G15" s="1371">
        <v>2009</v>
      </c>
      <c r="H15" s="1373">
        <v>10000</v>
      </c>
      <c r="I15" s="480">
        <f>H15*F15/100</f>
        <v>7100</v>
      </c>
      <c r="J15" s="734">
        <v>0</v>
      </c>
      <c r="K15" s="734">
        <v>0</v>
      </c>
      <c r="L15" s="751">
        <v>0</v>
      </c>
      <c r="M15" s="520"/>
      <c r="N15" s="990"/>
      <c r="O15" s="862"/>
      <c r="P15" s="485">
        <f t="shared" si="0"/>
        <v>7100</v>
      </c>
      <c r="Q15" s="499"/>
      <c r="R15" s="486"/>
      <c r="S15" s="8"/>
      <c r="T15" s="8"/>
    </row>
    <row r="16" spans="1:20" ht="14.1" customHeight="1" thickBot="1" x14ac:dyDescent="0.25">
      <c r="A16" s="1362"/>
      <c r="B16" s="4"/>
      <c r="C16" s="1370"/>
      <c r="D16" s="569" t="s">
        <v>8</v>
      </c>
      <c r="E16" s="546">
        <v>713</v>
      </c>
      <c r="F16" s="547">
        <v>29</v>
      </c>
      <c r="G16" s="1372"/>
      <c r="H16" s="1374"/>
      <c r="I16" s="490">
        <f>H15*F16/100</f>
        <v>2900</v>
      </c>
      <c r="J16" s="728">
        <v>0</v>
      </c>
      <c r="K16" s="728">
        <v>0</v>
      </c>
      <c r="L16" s="803">
        <v>0</v>
      </c>
      <c r="M16" s="571"/>
      <c r="N16" s="989"/>
      <c r="O16" s="573"/>
      <c r="P16" s="496">
        <f t="shared" si="0"/>
        <v>2900</v>
      </c>
      <c r="Q16" s="551"/>
      <c r="R16" s="378"/>
      <c r="S16" s="8"/>
      <c r="T16" s="8"/>
    </row>
    <row r="17" spans="1:20" ht="15.95" customHeight="1" x14ac:dyDescent="0.2">
      <c r="A17" s="1362"/>
      <c r="B17" s="4"/>
      <c r="C17" s="1369">
        <v>10000</v>
      </c>
      <c r="D17" s="477" t="s">
        <v>7</v>
      </c>
      <c r="E17" s="478">
        <v>1769</v>
      </c>
      <c r="F17" s="479">
        <v>71</v>
      </c>
      <c r="G17" s="1371">
        <v>2010</v>
      </c>
      <c r="H17" s="1373">
        <v>10000</v>
      </c>
      <c r="I17" s="480">
        <f>H17*F17/100</f>
        <v>7100</v>
      </c>
      <c r="J17" s="734">
        <v>0</v>
      </c>
      <c r="K17" s="734">
        <v>0</v>
      </c>
      <c r="L17" s="751">
        <v>0</v>
      </c>
      <c r="M17" s="1011" t="s">
        <v>164</v>
      </c>
      <c r="N17" s="1113" t="s">
        <v>68</v>
      </c>
      <c r="O17" s="802">
        <v>30000</v>
      </c>
      <c r="P17" s="485">
        <f t="shared" si="0"/>
        <v>7100</v>
      </c>
      <c r="Q17" s="499"/>
      <c r="R17" s="486"/>
      <c r="S17" s="8"/>
      <c r="T17" s="8"/>
    </row>
    <row r="18" spans="1:20" ht="14.1" customHeight="1" thickBot="1" x14ac:dyDescent="0.25">
      <c r="A18" s="1362"/>
      <c r="B18" s="4"/>
      <c r="C18" s="1370"/>
      <c r="D18" s="569" t="s">
        <v>8</v>
      </c>
      <c r="E18" s="546">
        <v>713</v>
      </c>
      <c r="F18" s="547">
        <v>29</v>
      </c>
      <c r="G18" s="1372"/>
      <c r="H18" s="1374"/>
      <c r="I18" s="490">
        <f>H17*F18/100</f>
        <v>2900</v>
      </c>
      <c r="J18" s="728">
        <v>0</v>
      </c>
      <c r="K18" s="728">
        <v>0</v>
      </c>
      <c r="L18" s="803">
        <v>0</v>
      </c>
      <c r="M18" s="986"/>
      <c r="N18" s="991"/>
      <c r="O18" s="987"/>
      <c r="P18" s="496">
        <f t="shared" si="0"/>
        <v>2900</v>
      </c>
      <c r="Q18" s="551"/>
      <c r="R18" s="378"/>
      <c r="S18" s="8"/>
      <c r="T18" s="8"/>
    </row>
    <row r="19" spans="1:20" ht="26.25" customHeight="1" x14ac:dyDescent="0.2">
      <c r="A19" s="1362"/>
      <c r="B19" s="4"/>
      <c r="C19" s="1366">
        <v>10000</v>
      </c>
      <c r="D19" s="475" t="s">
        <v>7</v>
      </c>
      <c r="E19" s="96">
        <v>1769</v>
      </c>
      <c r="F19" s="287">
        <v>71</v>
      </c>
      <c r="G19" s="1367">
        <v>2011</v>
      </c>
      <c r="H19" s="1368">
        <v>10000</v>
      </c>
      <c r="I19" s="102">
        <f>H19*F19/100</f>
        <v>7100</v>
      </c>
      <c r="J19" s="863">
        <v>46698</v>
      </c>
      <c r="K19" s="11">
        <v>0</v>
      </c>
      <c r="L19" s="132">
        <v>0</v>
      </c>
      <c r="M19" s="864" t="s">
        <v>331</v>
      </c>
      <c r="N19" s="1065" t="s">
        <v>273</v>
      </c>
      <c r="O19" s="865" t="s">
        <v>274</v>
      </c>
      <c r="P19" s="303">
        <f t="shared" si="0"/>
        <v>-39598</v>
      </c>
      <c r="Q19" s="12"/>
      <c r="R19" s="13"/>
      <c r="S19" s="8"/>
      <c r="T19" s="8"/>
    </row>
    <row r="20" spans="1:20" ht="14.1" customHeight="1" thickBot="1" x14ac:dyDescent="0.25">
      <c r="A20" s="1362"/>
      <c r="B20" s="4"/>
      <c r="C20" s="1366"/>
      <c r="D20" s="429" t="s">
        <v>8</v>
      </c>
      <c r="E20" s="420">
        <v>713</v>
      </c>
      <c r="F20" s="421">
        <v>29</v>
      </c>
      <c r="G20" s="1367"/>
      <c r="H20" s="1368"/>
      <c r="I20" s="473">
        <f>H19*F20/100</f>
        <v>2900</v>
      </c>
      <c r="J20" s="108">
        <v>0</v>
      </c>
      <c r="K20" s="797">
        <v>0</v>
      </c>
      <c r="L20" s="798">
        <v>0</v>
      </c>
      <c r="M20" s="433"/>
      <c r="N20" s="992"/>
      <c r="O20" s="435"/>
      <c r="P20" s="425">
        <f t="shared" si="0"/>
        <v>2900</v>
      </c>
      <c r="Q20" s="535"/>
      <c r="R20" s="427"/>
      <c r="S20" s="8"/>
      <c r="T20" s="8"/>
    </row>
    <row r="21" spans="1:20" ht="14.1" customHeight="1" x14ac:dyDescent="0.2">
      <c r="A21" s="1362"/>
      <c r="B21" s="4"/>
      <c r="C21" s="1375" t="s">
        <v>223</v>
      </c>
      <c r="D21" s="477" t="s">
        <v>7</v>
      </c>
      <c r="E21" s="478">
        <v>1769</v>
      </c>
      <c r="F21" s="479">
        <v>71</v>
      </c>
      <c r="G21" s="1371">
        <v>2012</v>
      </c>
      <c r="H21" s="1373">
        <v>16712</v>
      </c>
      <c r="I21" s="480">
        <f>H21*F21/100</f>
        <v>11865.52</v>
      </c>
      <c r="J21" s="521">
        <v>0</v>
      </c>
      <c r="K21" s="514">
        <v>31686</v>
      </c>
      <c r="L21" s="751">
        <v>0</v>
      </c>
      <c r="M21" s="522"/>
      <c r="N21" s="993"/>
      <c r="O21" s="524"/>
      <c r="P21" s="485">
        <f t="shared" si="0"/>
        <v>-19820.48</v>
      </c>
      <c r="Q21" s="507"/>
      <c r="R21" s="486"/>
      <c r="S21" s="8"/>
      <c r="T21" s="8"/>
    </row>
    <row r="22" spans="1:20" ht="14.1" customHeight="1" thickBot="1" x14ac:dyDescent="0.25">
      <c r="A22" s="1362"/>
      <c r="B22" s="4"/>
      <c r="C22" s="1370"/>
      <c r="D22" s="569" t="s">
        <v>8</v>
      </c>
      <c r="E22" s="546">
        <v>713</v>
      </c>
      <c r="F22" s="547">
        <v>29</v>
      </c>
      <c r="G22" s="1372"/>
      <c r="H22" s="1374"/>
      <c r="I22" s="490">
        <f>H21*F22/100</f>
        <v>4846.4799999999996</v>
      </c>
      <c r="J22" s="518">
        <v>0</v>
      </c>
      <c r="K22" s="729">
        <v>0</v>
      </c>
      <c r="L22" s="752">
        <v>0</v>
      </c>
      <c r="M22" s="571"/>
      <c r="N22" s="989"/>
      <c r="O22" s="573"/>
      <c r="P22" s="496">
        <f t="shared" si="0"/>
        <v>4846.4799999999996</v>
      </c>
      <c r="Q22" s="558"/>
      <c r="R22" s="378"/>
      <c r="S22" s="8"/>
      <c r="T22" s="8"/>
    </row>
    <row r="23" spans="1:20" ht="14.1" customHeight="1" x14ac:dyDescent="0.2">
      <c r="A23" s="1362"/>
      <c r="B23" s="4"/>
      <c r="C23" s="1366">
        <v>30000</v>
      </c>
      <c r="D23" s="475" t="s">
        <v>7</v>
      </c>
      <c r="E23" s="96">
        <v>1769</v>
      </c>
      <c r="F23" s="287">
        <v>71</v>
      </c>
      <c r="G23" s="1367">
        <v>2013</v>
      </c>
      <c r="H23" s="1368">
        <v>30000</v>
      </c>
      <c r="I23" s="102">
        <f>H23*F23/100</f>
        <v>21300</v>
      </c>
      <c r="J23" s="89">
        <v>0</v>
      </c>
      <c r="K23" s="11">
        <v>0</v>
      </c>
      <c r="L23" s="132">
        <v>0</v>
      </c>
      <c r="M23" s="714"/>
      <c r="N23" s="994"/>
      <c r="O23" s="716"/>
      <c r="P23" s="303">
        <f t="shared" si="0"/>
        <v>21300</v>
      </c>
      <c r="Q23" s="112"/>
      <c r="R23" s="13"/>
      <c r="S23" s="8"/>
      <c r="T23" s="8"/>
    </row>
    <row r="24" spans="1:20" ht="14.1" customHeight="1" thickBot="1" x14ac:dyDescent="0.25">
      <c r="A24" s="1362"/>
      <c r="B24" s="4"/>
      <c r="C24" s="1366"/>
      <c r="D24" s="429" t="s">
        <v>8</v>
      </c>
      <c r="E24" s="420">
        <v>713</v>
      </c>
      <c r="F24" s="421">
        <v>29</v>
      </c>
      <c r="G24" s="1367"/>
      <c r="H24" s="1368"/>
      <c r="I24" s="473">
        <f>H23*F24/100</f>
        <v>8700</v>
      </c>
      <c r="J24" s="108">
        <v>0</v>
      </c>
      <c r="K24" s="5">
        <v>0</v>
      </c>
      <c r="L24" s="151">
        <v>0</v>
      </c>
      <c r="M24" s="433"/>
      <c r="N24" s="992"/>
      <c r="O24" s="435"/>
      <c r="P24" s="425">
        <f t="shared" si="0"/>
        <v>8700</v>
      </c>
      <c r="Q24" s="381"/>
      <c r="R24" s="427"/>
      <c r="S24" s="8"/>
      <c r="T24" s="8"/>
    </row>
    <row r="25" spans="1:20" ht="15" customHeight="1" x14ac:dyDescent="0.2">
      <c r="A25" s="1362"/>
      <c r="B25" s="4"/>
      <c r="C25" s="1369">
        <v>30000</v>
      </c>
      <c r="D25" s="477" t="s">
        <v>7</v>
      </c>
      <c r="E25" s="478">
        <v>1769</v>
      </c>
      <c r="F25" s="479">
        <v>71</v>
      </c>
      <c r="G25" s="1371">
        <v>2014</v>
      </c>
      <c r="H25" s="1373">
        <v>30000</v>
      </c>
      <c r="I25" s="502">
        <f>H25*F25/100</f>
        <v>21300</v>
      </c>
      <c r="J25" s="559">
        <v>0</v>
      </c>
      <c r="K25" s="504">
        <v>10000</v>
      </c>
      <c r="L25" s="759">
        <v>0</v>
      </c>
      <c r="M25" s="539" t="s">
        <v>165</v>
      </c>
      <c r="N25" s="576" t="s">
        <v>166</v>
      </c>
      <c r="O25" s="541">
        <v>55000</v>
      </c>
      <c r="P25" s="485">
        <f t="shared" si="0"/>
        <v>11300</v>
      </c>
      <c r="Q25" s="507"/>
      <c r="R25" s="486"/>
      <c r="S25" s="8"/>
      <c r="T25" s="8"/>
    </row>
    <row r="26" spans="1:20" ht="14.1" customHeight="1" thickBot="1" x14ac:dyDescent="0.25">
      <c r="A26" s="1362"/>
      <c r="B26" s="4"/>
      <c r="C26" s="1370"/>
      <c r="D26" s="569" t="s">
        <v>8</v>
      </c>
      <c r="E26" s="546">
        <v>713</v>
      </c>
      <c r="F26" s="547">
        <v>29</v>
      </c>
      <c r="G26" s="1372"/>
      <c r="H26" s="1374"/>
      <c r="I26" s="508">
        <f>H25*F26/100</f>
        <v>8700</v>
      </c>
      <c r="J26" s="509">
        <v>0</v>
      </c>
      <c r="K26" s="510">
        <v>0</v>
      </c>
      <c r="L26" s="983">
        <v>0</v>
      </c>
      <c r="M26" s="571"/>
      <c r="N26" s="989"/>
      <c r="O26" s="573"/>
      <c r="P26" s="496">
        <f t="shared" si="0"/>
        <v>8700</v>
      </c>
      <c r="Q26" s="512"/>
      <c r="R26" s="378"/>
      <c r="S26" s="8"/>
      <c r="T26" s="8"/>
    </row>
    <row r="27" spans="1:20" ht="14.1" customHeight="1" x14ac:dyDescent="0.2">
      <c r="A27" s="1362"/>
      <c r="B27" s="4"/>
      <c r="C27" s="1366">
        <v>30000</v>
      </c>
      <c r="D27" s="475" t="s">
        <v>7</v>
      </c>
      <c r="E27" s="96">
        <v>1769</v>
      </c>
      <c r="F27" s="287">
        <v>71</v>
      </c>
      <c r="G27" s="1367">
        <v>2015</v>
      </c>
      <c r="H27" s="1368">
        <v>30000</v>
      </c>
      <c r="I27" s="476">
        <f>H27*F27/100</f>
        <v>21300</v>
      </c>
      <c r="J27" s="206">
        <v>0</v>
      </c>
      <c r="K27" s="236">
        <v>7274</v>
      </c>
      <c r="L27" s="338">
        <v>0</v>
      </c>
      <c r="M27" s="539"/>
      <c r="N27" s="576"/>
      <c r="O27" s="1062"/>
      <c r="P27" s="303">
        <f t="shared" si="0"/>
        <v>14026</v>
      </c>
      <c r="Q27" s="112"/>
      <c r="R27" s="13"/>
      <c r="S27" s="8"/>
      <c r="T27" s="8"/>
    </row>
    <row r="28" spans="1:20" ht="14.1" customHeight="1" thickBot="1" x14ac:dyDescent="0.25">
      <c r="A28" s="1362"/>
      <c r="B28" s="4"/>
      <c r="C28" s="1366"/>
      <c r="D28" s="429" t="s">
        <v>8</v>
      </c>
      <c r="E28" s="420">
        <v>713</v>
      </c>
      <c r="F28" s="421">
        <v>29</v>
      </c>
      <c r="G28" s="1367"/>
      <c r="H28" s="1368"/>
      <c r="I28" s="430">
        <f>H27*F28/100</f>
        <v>8700</v>
      </c>
      <c r="J28" s="431">
        <v>0</v>
      </c>
      <c r="K28" s="422">
        <v>0</v>
      </c>
      <c r="L28" s="775">
        <v>0</v>
      </c>
      <c r="M28" s="433"/>
      <c r="N28" s="434"/>
      <c r="O28" s="435"/>
      <c r="P28" s="425">
        <f t="shared" si="0"/>
        <v>8700</v>
      </c>
      <c r="Q28" s="234"/>
      <c r="R28" s="427"/>
      <c r="S28" s="8"/>
      <c r="T28" s="8"/>
    </row>
    <row r="29" spans="1:20" ht="18" customHeight="1" x14ac:dyDescent="0.2">
      <c r="A29" s="1362"/>
      <c r="B29" s="4"/>
      <c r="C29" s="1369">
        <v>30000</v>
      </c>
      <c r="D29" s="477" t="s">
        <v>7</v>
      </c>
      <c r="E29" s="478">
        <v>1769</v>
      </c>
      <c r="F29" s="479">
        <v>71</v>
      </c>
      <c r="G29" s="1371">
        <v>2016</v>
      </c>
      <c r="H29" s="1373">
        <v>30000</v>
      </c>
      <c r="I29" s="502">
        <f>H29*F29/100</f>
        <v>21300</v>
      </c>
      <c r="J29" s="559">
        <v>0</v>
      </c>
      <c r="K29" s="482">
        <v>83753</v>
      </c>
      <c r="L29" s="759">
        <v>0</v>
      </c>
      <c r="M29" s="1105" t="s">
        <v>272</v>
      </c>
      <c r="N29" s="1106" t="s">
        <v>40</v>
      </c>
      <c r="O29" s="802">
        <v>70000</v>
      </c>
      <c r="P29" s="485">
        <f t="shared" si="0"/>
        <v>-62453</v>
      </c>
      <c r="Q29" s="851"/>
      <c r="R29" s="486"/>
      <c r="S29" s="8"/>
      <c r="T29" s="8"/>
    </row>
    <row r="30" spans="1:20" ht="15" customHeight="1" thickBot="1" x14ac:dyDescent="0.25">
      <c r="A30" s="1362"/>
      <c r="B30" s="4"/>
      <c r="C30" s="1370"/>
      <c r="D30" s="569" t="s">
        <v>8</v>
      </c>
      <c r="E30" s="546">
        <v>713</v>
      </c>
      <c r="F30" s="547">
        <v>29</v>
      </c>
      <c r="G30" s="1372"/>
      <c r="H30" s="1374"/>
      <c r="I30" s="508">
        <f>H29*F30/100</f>
        <v>8700</v>
      </c>
      <c r="J30" s="509">
        <v>0</v>
      </c>
      <c r="K30" s="984">
        <v>0</v>
      </c>
      <c r="L30" s="779">
        <v>0</v>
      </c>
      <c r="M30" s="1107"/>
      <c r="N30" s="1108"/>
      <c r="O30" s="1109"/>
      <c r="P30" s="496">
        <f t="shared" si="0"/>
        <v>8700</v>
      </c>
      <c r="Q30" s="868"/>
      <c r="R30" s="50"/>
      <c r="S30" s="8"/>
      <c r="T30" s="8"/>
    </row>
    <row r="31" spans="1:20" ht="18" customHeight="1" x14ac:dyDescent="0.2">
      <c r="A31" s="1362"/>
      <c r="B31" s="4"/>
      <c r="C31" s="1369">
        <v>30000</v>
      </c>
      <c r="D31" s="477" t="s">
        <v>7</v>
      </c>
      <c r="E31" s="478">
        <v>1769</v>
      </c>
      <c r="F31" s="479">
        <v>71</v>
      </c>
      <c r="G31" s="1371">
        <v>2017</v>
      </c>
      <c r="H31" s="1373">
        <v>30000</v>
      </c>
      <c r="I31" s="777">
        <f>H31*F31/100</f>
        <v>21300</v>
      </c>
      <c r="J31" s="503">
        <v>0</v>
      </c>
      <c r="K31" s="482">
        <v>45685</v>
      </c>
      <c r="L31" s="483">
        <v>70000</v>
      </c>
      <c r="M31" s="1105" t="s">
        <v>271</v>
      </c>
      <c r="N31" s="1110" t="s">
        <v>232</v>
      </c>
      <c r="O31" s="802">
        <v>70000</v>
      </c>
      <c r="P31" s="485">
        <f t="shared" si="0"/>
        <v>-24385</v>
      </c>
      <c r="Q31" s="909"/>
      <c r="R31" s="557"/>
      <c r="S31" s="8"/>
      <c r="T31" s="8"/>
    </row>
    <row r="32" spans="1:20" ht="15" customHeight="1" thickBot="1" x14ac:dyDescent="0.25">
      <c r="A32" s="1362"/>
      <c r="B32" s="4"/>
      <c r="C32" s="1370"/>
      <c r="D32" s="569" t="s">
        <v>8</v>
      </c>
      <c r="E32" s="546">
        <v>713</v>
      </c>
      <c r="F32" s="547">
        <v>29</v>
      </c>
      <c r="G32" s="1372"/>
      <c r="H32" s="1374"/>
      <c r="I32" s="943">
        <f>H31*F32/100</f>
        <v>8700</v>
      </c>
      <c r="J32" s="509">
        <v>0</v>
      </c>
      <c r="K32" s="984">
        <v>0</v>
      </c>
      <c r="L32" s="779">
        <v>0</v>
      </c>
      <c r="M32" s="511"/>
      <c r="N32" s="1111"/>
      <c r="O32" s="813"/>
      <c r="P32" s="496">
        <f t="shared" si="0"/>
        <v>8700</v>
      </c>
      <c r="Q32" s="853"/>
      <c r="R32" s="378"/>
      <c r="S32" s="8"/>
      <c r="T32" s="8"/>
    </row>
    <row r="33" spans="1:20" ht="51" customHeight="1" x14ac:dyDescent="0.2">
      <c r="A33" s="1362"/>
      <c r="B33" s="4"/>
      <c r="C33" s="1369">
        <v>30000</v>
      </c>
      <c r="D33" s="477" t="s">
        <v>7</v>
      </c>
      <c r="E33" s="478">
        <v>1769</v>
      </c>
      <c r="F33" s="479">
        <v>71</v>
      </c>
      <c r="G33" s="1371">
        <v>2018</v>
      </c>
      <c r="H33" s="1373">
        <v>30000</v>
      </c>
      <c r="I33" s="777">
        <f>H33*F33/100</f>
        <v>21300</v>
      </c>
      <c r="J33" s="503">
        <v>0</v>
      </c>
      <c r="K33" s="482">
        <v>29302</v>
      </c>
      <c r="L33" s="483">
        <v>28247</v>
      </c>
      <c r="M33" s="1105" t="s">
        <v>391</v>
      </c>
      <c r="N33" s="1112" t="s">
        <v>329</v>
      </c>
      <c r="O33" s="802" t="s">
        <v>389</v>
      </c>
      <c r="P33" s="485">
        <f t="shared" ref="P33:P34" si="1">I33-J33-K33</f>
        <v>-8002</v>
      </c>
      <c r="Q33" s="1063"/>
      <c r="R33" s="94"/>
      <c r="S33" s="8"/>
      <c r="T33" s="8"/>
    </row>
    <row r="34" spans="1:20" ht="14.1" customHeight="1" thickBot="1" x14ac:dyDescent="0.25">
      <c r="A34" s="1362"/>
      <c r="B34" s="4"/>
      <c r="C34" s="1370"/>
      <c r="D34" s="569" t="s">
        <v>8</v>
      </c>
      <c r="E34" s="546">
        <v>713</v>
      </c>
      <c r="F34" s="547">
        <v>29</v>
      </c>
      <c r="G34" s="1372"/>
      <c r="H34" s="1374"/>
      <c r="I34" s="943">
        <f>H33*F34/100</f>
        <v>8700</v>
      </c>
      <c r="J34" s="509">
        <v>0</v>
      </c>
      <c r="K34" s="984">
        <v>0</v>
      </c>
      <c r="L34" s="779">
        <v>0</v>
      </c>
      <c r="M34" s="571"/>
      <c r="N34" s="572"/>
      <c r="O34" s="573"/>
      <c r="P34" s="496">
        <f t="shared" si="1"/>
        <v>8700</v>
      </c>
      <c r="Q34" s="1064"/>
      <c r="R34" s="378"/>
      <c r="S34" s="8"/>
      <c r="T34" s="8"/>
    </row>
    <row r="35" spans="1:20" ht="38.25" customHeight="1" x14ac:dyDescent="0.2">
      <c r="A35" s="1362"/>
      <c r="B35" s="4"/>
      <c r="C35" s="1366">
        <v>30000</v>
      </c>
      <c r="D35" s="475" t="s">
        <v>7</v>
      </c>
      <c r="E35" s="96">
        <v>1769</v>
      </c>
      <c r="F35" s="287">
        <v>71</v>
      </c>
      <c r="G35" s="1367">
        <v>2019</v>
      </c>
      <c r="H35" s="1368">
        <v>30000</v>
      </c>
      <c r="I35" s="365">
        <f>H35*F35/100</f>
        <v>21300</v>
      </c>
      <c r="J35" s="205">
        <v>0</v>
      </c>
      <c r="K35" s="235">
        <v>37479</v>
      </c>
      <c r="L35" s="235">
        <v>48355</v>
      </c>
      <c r="M35" s="864" t="s">
        <v>330</v>
      </c>
      <c r="N35" s="995" t="s">
        <v>354</v>
      </c>
      <c r="O35" s="866" t="s">
        <v>390</v>
      </c>
      <c r="P35" s="303">
        <f t="shared" ref="P35:P36" si="2">I35-J35-K35</f>
        <v>-16179</v>
      </c>
      <c r="Q35" s="281"/>
      <c r="R35" s="94"/>
      <c r="S35" s="8"/>
      <c r="T35" s="8"/>
    </row>
    <row r="36" spans="1:20" ht="14.1" customHeight="1" thickBot="1" x14ac:dyDescent="0.25">
      <c r="A36" s="1376"/>
      <c r="B36" s="4"/>
      <c r="C36" s="1366"/>
      <c r="D36" s="429" t="s">
        <v>8</v>
      </c>
      <c r="E36" s="420">
        <v>713</v>
      </c>
      <c r="F36" s="421">
        <v>29</v>
      </c>
      <c r="G36" s="1367"/>
      <c r="H36" s="1368"/>
      <c r="I36" s="780">
        <f>H35*F36/100</f>
        <v>8700</v>
      </c>
      <c r="J36" s="431">
        <v>0</v>
      </c>
      <c r="K36" s="985">
        <v>0</v>
      </c>
      <c r="L36" s="775">
        <v>0</v>
      </c>
      <c r="M36" s="433"/>
      <c r="N36" s="434"/>
      <c r="O36" s="435"/>
      <c r="P36" s="425">
        <f t="shared" si="2"/>
        <v>8700</v>
      </c>
      <c r="Q36" s="719"/>
      <c r="R36" s="427"/>
      <c r="S36" s="8"/>
      <c r="T36" s="8"/>
    </row>
    <row r="37" spans="1:20" ht="20.100000000000001" customHeight="1" thickBot="1" x14ac:dyDescent="0.25">
      <c r="A37" s="384"/>
      <c r="B37" s="385"/>
      <c r="C37" s="386"/>
      <c r="D37" s="387"/>
      <c r="E37" s="388"/>
      <c r="F37" s="389"/>
      <c r="G37" s="623" t="s">
        <v>0</v>
      </c>
      <c r="H37" s="391">
        <f>SUM(H7:H36)</f>
        <v>294479</v>
      </c>
      <c r="I37" s="624">
        <f>SUM(I7:I36)</f>
        <v>294479</v>
      </c>
      <c r="J37" s="625">
        <f>SUM(J11:J34)</f>
        <v>56081</v>
      </c>
      <c r="K37" s="625">
        <f>SUM(K20:K36)</f>
        <v>245179</v>
      </c>
      <c r="L37" s="626">
        <f>SUM(L21:L36)</f>
        <v>146602</v>
      </c>
      <c r="M37" s="627"/>
      <c r="N37" s="628"/>
      <c r="O37" s="629"/>
      <c r="P37" s="630">
        <f>SUM(P7:P36)</f>
        <v>-6781</v>
      </c>
      <c r="Q37" s="411"/>
      <c r="R37" s="412"/>
      <c r="S37" s="8"/>
      <c r="T37" s="8"/>
    </row>
    <row r="38" spans="1:20" ht="4.5" customHeight="1" x14ac:dyDescent="0.2">
      <c r="A38" s="31"/>
      <c r="B38" s="31"/>
      <c r="C38" s="31"/>
      <c r="D38" s="31"/>
      <c r="E38" s="31"/>
      <c r="F38" s="31"/>
      <c r="G38" s="31"/>
      <c r="H38" s="32"/>
      <c r="I38" s="31"/>
      <c r="J38" s="31"/>
      <c r="K38" s="31"/>
      <c r="L38" s="31"/>
      <c r="M38" s="31"/>
      <c r="N38" s="31"/>
      <c r="O38" s="31"/>
      <c r="P38" s="31"/>
      <c r="Q38" s="31"/>
      <c r="R38" s="31"/>
      <c r="S38" s="8"/>
      <c r="T38" s="8"/>
    </row>
    <row r="39" spans="1:20" ht="31.5" customHeight="1" x14ac:dyDescent="0.2">
      <c r="A39" s="6"/>
      <c r="B39" s="6"/>
      <c r="C39" s="6"/>
      <c r="D39" s="1119" t="s">
        <v>44</v>
      </c>
      <c r="E39" s="1364" t="s">
        <v>45</v>
      </c>
      <c r="F39" s="1364"/>
      <c r="G39" s="299" t="s">
        <v>206</v>
      </c>
      <c r="H39" s="289" t="s">
        <v>207</v>
      </c>
      <c r="I39" s="299" t="s">
        <v>280</v>
      </c>
      <c r="J39" s="290" t="s">
        <v>323</v>
      </c>
      <c r="K39" s="1091" t="s">
        <v>282</v>
      </c>
      <c r="L39" s="155"/>
      <c r="M39" s="6"/>
      <c r="N39" s="6"/>
      <c r="O39" s="6"/>
      <c r="P39" s="141"/>
      <c r="Q39" s="8"/>
      <c r="R39" s="8"/>
      <c r="S39" s="8"/>
      <c r="T39" s="8"/>
    </row>
    <row r="40" spans="1:20" ht="13.5" customHeight="1" x14ac:dyDescent="0.2">
      <c r="A40" s="8"/>
      <c r="B40" s="8"/>
      <c r="C40" s="8"/>
      <c r="D40" s="92"/>
      <c r="E40" s="146" t="s">
        <v>150</v>
      </c>
      <c r="F40" s="146" t="s">
        <v>24</v>
      </c>
      <c r="G40" s="153" t="s">
        <v>140</v>
      </c>
      <c r="H40" s="153" t="s">
        <v>141</v>
      </c>
      <c r="I40" s="153" t="s">
        <v>142</v>
      </c>
      <c r="J40" s="153" t="s">
        <v>143</v>
      </c>
      <c r="K40" s="153" t="s">
        <v>151</v>
      </c>
      <c r="L40" s="155"/>
      <c r="M40" s="8"/>
      <c r="N40" s="8"/>
      <c r="O40" s="8"/>
      <c r="P40" s="137"/>
      <c r="Q40" s="8"/>
      <c r="R40" s="8"/>
      <c r="S40" s="8"/>
      <c r="T40" s="8"/>
    </row>
    <row r="41" spans="1:20" ht="15" customHeight="1" x14ac:dyDescent="0.2">
      <c r="D41" s="140" t="s">
        <v>7</v>
      </c>
      <c r="E41" s="93">
        <v>1769</v>
      </c>
      <c r="F41" s="93">
        <v>71</v>
      </c>
      <c r="G41" s="201">
        <f>I27+I25+I23+I21+I19+I17+I15+I13+I11+I9+I7+I29+I31+I33+I35</f>
        <v>209080.09</v>
      </c>
      <c r="H41" s="201">
        <f>J37</f>
        <v>56081</v>
      </c>
      <c r="I41" s="201">
        <f>K37</f>
        <v>245179</v>
      </c>
      <c r="J41" s="201">
        <f>L37</f>
        <v>146602</v>
      </c>
      <c r="K41" s="208">
        <f>G41-H41-I41</f>
        <v>-92179.91</v>
      </c>
      <c r="L41" s="149"/>
      <c r="P41" s="137"/>
    </row>
    <row r="42" spans="1:20" ht="12.75" customHeight="1" x14ac:dyDescent="0.2">
      <c r="D42" s="157" t="s">
        <v>8</v>
      </c>
      <c r="E42" s="93">
        <v>713</v>
      </c>
      <c r="F42" s="93">
        <v>29</v>
      </c>
      <c r="G42" s="201">
        <f>I28+I26+I24+I22+I20+I18+I16+I14+I12+I10+I8+I30+I32+I34+I36</f>
        <v>85398.91</v>
      </c>
      <c r="H42" s="139">
        <f>J38</f>
        <v>0</v>
      </c>
      <c r="I42" s="139">
        <v>0</v>
      </c>
      <c r="J42" s="77">
        <v>0</v>
      </c>
      <c r="K42" s="208">
        <f>G42-H42-I42</f>
        <v>85398.91</v>
      </c>
      <c r="L42" s="149"/>
    </row>
    <row r="43" spans="1:20" ht="6" customHeight="1" x14ac:dyDescent="0.2">
      <c r="G43" s="202"/>
      <c r="K43" s="215"/>
    </row>
    <row r="44" spans="1:20" x14ac:dyDescent="0.2">
      <c r="A44" s="440" t="s">
        <v>225</v>
      </c>
    </row>
  </sheetData>
  <mergeCells count="69">
    <mergeCell ref="E39:F39"/>
    <mergeCell ref="B7:B8"/>
    <mergeCell ref="C13:C14"/>
    <mergeCell ref="C15:C16"/>
    <mergeCell ref="H13:H14"/>
    <mergeCell ref="H15:H16"/>
    <mergeCell ref="C27:C28"/>
    <mergeCell ref="G27:G28"/>
    <mergeCell ref="H21:H22"/>
    <mergeCell ref="H23:H24"/>
    <mergeCell ref="H27:H28"/>
    <mergeCell ref="H25:H26"/>
    <mergeCell ref="C25:C26"/>
    <mergeCell ref="G13:G14"/>
    <mergeCell ref="G15:G16"/>
    <mergeCell ref="H29:H30"/>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A7:A36"/>
    <mergeCell ref="M6:O6"/>
    <mergeCell ref="L4:L5"/>
    <mergeCell ref="B9:B11"/>
    <mergeCell ref="C11:C12"/>
    <mergeCell ref="H11:H12"/>
    <mergeCell ref="G11:G12"/>
    <mergeCell ref="H7:H8"/>
    <mergeCell ref="C9:C10"/>
    <mergeCell ref="G9:G10"/>
    <mergeCell ref="H9:H10"/>
    <mergeCell ref="E6:F6"/>
    <mergeCell ref="G6:H6"/>
    <mergeCell ref="C7:C8"/>
    <mergeCell ref="G7:G8"/>
    <mergeCell ref="C29:C30"/>
    <mergeCell ref="G29:G30"/>
    <mergeCell ref="G25:G26"/>
    <mergeCell ref="C21:C22"/>
    <mergeCell ref="G21:G22"/>
    <mergeCell ref="C23:C24"/>
    <mergeCell ref="G23:G24"/>
    <mergeCell ref="C17:C18"/>
    <mergeCell ref="C19:C20"/>
    <mergeCell ref="H17:H18"/>
    <mergeCell ref="H19:H20"/>
    <mergeCell ref="G17:G18"/>
    <mergeCell ref="G19:G20"/>
    <mergeCell ref="C35:C36"/>
    <mergeCell ref="G35:G36"/>
    <mergeCell ref="H35:H36"/>
    <mergeCell ref="C31:C32"/>
    <mergeCell ref="G31:G32"/>
    <mergeCell ref="H31:H32"/>
    <mergeCell ref="C33:C34"/>
    <mergeCell ref="G33:G34"/>
    <mergeCell ref="H33:H34"/>
  </mergeCells>
  <pageMargins left="1.35" right="0.1" top="0.5" bottom="0.1" header="0.25" footer="0"/>
  <pageSetup paperSize="5" scale="76" fitToHeight="0" orientation="landscape" r:id="rId1"/>
  <headerFooter alignWithMargins="0"/>
  <ignoredErrors>
    <ignoredError sqref="I15:I17 I18:I19 I8:I13 I14 I20:I21 I22:I35" formula="1"/>
    <ignoredError sqref="K37:L37 J37"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44"/>
  <sheetViews>
    <sheetView topLeftCell="A22" zoomScaleNormal="100" workbookViewId="0">
      <selection activeCell="G34" sqref="G34:G36"/>
    </sheetView>
  </sheetViews>
  <sheetFormatPr defaultRowHeight="12.75" x14ac:dyDescent="0.2"/>
  <cols>
    <col min="1" max="1" width="11" customWidth="1"/>
    <col min="2" max="2" width="10.5703125" customWidth="1"/>
    <col min="3" max="3" width="8.5703125" customWidth="1"/>
    <col min="4" max="4" width="8.85546875" customWidth="1"/>
    <col min="5" max="5" width="6.28515625" customWidth="1"/>
    <col min="6" max="6" width="5.28515625" customWidth="1"/>
    <col min="7" max="7" width="7.42578125" customWidth="1"/>
    <col min="8" max="8" width="8.42578125" style="15" customWidth="1"/>
    <col min="9" max="9" width="9.140625" customWidth="1"/>
    <col min="10" max="10" width="8" customWidth="1"/>
    <col min="11" max="11" width="11.28515625" customWidth="1"/>
    <col min="12" max="12" width="10.7109375" customWidth="1"/>
    <col min="13" max="13" width="38" customWidth="1"/>
    <col min="14" max="14" width="11.7109375" customWidth="1"/>
    <col min="15" max="15" width="8.28515625" customWidth="1"/>
    <col min="16" max="16" width="10.140625" customWidth="1"/>
    <col min="17" max="17" width="9.7109375" customWidth="1"/>
    <col min="18" max="18" width="9.140625" customWidth="1"/>
  </cols>
  <sheetData>
    <row r="1" spans="1:20" ht="20.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18"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5.7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2.25" customHeight="1" x14ac:dyDescent="0.2">
      <c r="A4" s="1351" t="s">
        <v>48</v>
      </c>
      <c r="B4" s="1343" t="s">
        <v>3</v>
      </c>
      <c r="C4" s="1343" t="s">
        <v>185</v>
      </c>
      <c r="D4" s="1343" t="s">
        <v>29</v>
      </c>
      <c r="E4" s="1352" t="s">
        <v>45</v>
      </c>
      <c r="F4" s="1344"/>
      <c r="G4" s="1353" t="s">
        <v>186</v>
      </c>
      <c r="H4" s="1354"/>
      <c r="I4" s="1343" t="s">
        <v>206</v>
      </c>
      <c r="J4" s="1344" t="s">
        <v>207</v>
      </c>
      <c r="K4" s="1343" t="s">
        <v>270</v>
      </c>
      <c r="L4" s="1343" t="s">
        <v>209</v>
      </c>
      <c r="M4" s="1358" t="s">
        <v>26</v>
      </c>
      <c r="N4" s="1359"/>
      <c r="O4" s="1360"/>
      <c r="P4" s="1343" t="s">
        <v>210</v>
      </c>
      <c r="Q4" s="1344" t="s">
        <v>6</v>
      </c>
      <c r="R4" s="1345" t="s">
        <v>30</v>
      </c>
      <c r="S4" s="8"/>
      <c r="T4" s="8"/>
    </row>
    <row r="5" spans="1:20" ht="25.5" customHeight="1" thickBot="1" x14ac:dyDescent="0.25">
      <c r="A5" s="1351"/>
      <c r="B5" s="1343"/>
      <c r="C5" s="1343"/>
      <c r="D5" s="1343"/>
      <c r="E5" s="7" t="s">
        <v>19</v>
      </c>
      <c r="F5" s="7" t="s">
        <v>24</v>
      </c>
      <c r="G5" s="2" t="s">
        <v>1</v>
      </c>
      <c r="H5" s="14" t="s">
        <v>2</v>
      </c>
      <c r="I5" s="1343"/>
      <c r="J5" s="1344"/>
      <c r="K5" s="1343"/>
      <c r="L5" s="1343"/>
      <c r="M5" s="95" t="s">
        <v>27</v>
      </c>
      <c r="N5" s="580" t="s">
        <v>28</v>
      </c>
      <c r="O5" s="581" t="s">
        <v>31</v>
      </c>
      <c r="P5" s="1343"/>
      <c r="Q5" s="1344"/>
      <c r="R5" s="1343"/>
      <c r="S5" s="8"/>
      <c r="T5" s="8"/>
    </row>
    <row r="6" spans="1:20" ht="13.5" customHeight="1" thickBot="1" x14ac:dyDescent="0.25">
      <c r="A6" s="586">
        <v>1</v>
      </c>
      <c r="B6" s="587">
        <v>2</v>
      </c>
      <c r="C6" s="588">
        <v>3</v>
      </c>
      <c r="D6" s="587">
        <v>4</v>
      </c>
      <c r="E6" s="1377">
        <v>5</v>
      </c>
      <c r="F6" s="1379"/>
      <c r="G6" s="1377">
        <v>6</v>
      </c>
      <c r="H6" s="1379"/>
      <c r="I6" s="588">
        <v>7</v>
      </c>
      <c r="J6" s="588">
        <v>8</v>
      </c>
      <c r="K6" s="588">
        <v>9</v>
      </c>
      <c r="L6" s="591">
        <v>10</v>
      </c>
      <c r="M6" s="1377">
        <v>11</v>
      </c>
      <c r="N6" s="1378"/>
      <c r="O6" s="1379"/>
      <c r="P6" s="593" t="s">
        <v>144</v>
      </c>
      <c r="Q6" s="591">
        <v>13</v>
      </c>
      <c r="R6" s="587">
        <v>14</v>
      </c>
      <c r="S6" s="8"/>
      <c r="T6" s="8"/>
    </row>
    <row r="7" spans="1:20" ht="12.95" customHeight="1" x14ac:dyDescent="0.2">
      <c r="A7" s="1362" t="s">
        <v>64</v>
      </c>
      <c r="B7" s="1424" t="s">
        <v>34</v>
      </c>
      <c r="C7" s="1366">
        <v>30000</v>
      </c>
      <c r="D7" s="475" t="s">
        <v>65</v>
      </c>
      <c r="E7" s="96">
        <v>1798</v>
      </c>
      <c r="F7" s="287">
        <v>73</v>
      </c>
      <c r="G7" s="1367">
        <v>2010</v>
      </c>
      <c r="H7" s="1368">
        <v>20178</v>
      </c>
      <c r="I7" s="582">
        <f>H7*F7/100</f>
        <v>14729.94</v>
      </c>
      <c r="J7" s="91">
        <v>0</v>
      </c>
      <c r="K7" s="91">
        <v>0</v>
      </c>
      <c r="L7" s="156">
        <v>0</v>
      </c>
      <c r="M7" s="583"/>
      <c r="N7" s="584"/>
      <c r="O7" s="585"/>
      <c r="P7" s="303">
        <f>I7-J7-K7</f>
        <v>14729.94</v>
      </c>
      <c r="Q7" s="12"/>
      <c r="R7" s="13"/>
      <c r="S7" s="8"/>
      <c r="T7" s="8"/>
    </row>
    <row r="8" spans="1:20" ht="12" customHeight="1" x14ac:dyDescent="0.2">
      <c r="A8" s="1362"/>
      <c r="B8" s="1365"/>
      <c r="C8" s="1366"/>
      <c r="D8" s="21" t="s">
        <v>66</v>
      </c>
      <c r="E8" s="54">
        <v>320</v>
      </c>
      <c r="F8" s="55">
        <v>13</v>
      </c>
      <c r="G8" s="1367"/>
      <c r="H8" s="1368"/>
      <c r="I8" s="84">
        <f>H7*F8/100</f>
        <v>2623.14</v>
      </c>
      <c r="J8" s="85">
        <v>0</v>
      </c>
      <c r="K8" s="85">
        <v>0</v>
      </c>
      <c r="L8" s="165">
        <v>0</v>
      </c>
      <c r="M8" s="27"/>
      <c r="N8" s="28"/>
      <c r="O8" s="29"/>
      <c r="P8" s="172">
        <f t="shared" ref="P8:P24" si="0">I8-J8-K8</f>
        <v>2623.14</v>
      </c>
      <c r="Q8" s="26"/>
      <c r="R8" s="30"/>
      <c r="S8" s="8"/>
      <c r="T8" s="8"/>
    </row>
    <row r="9" spans="1:20" ht="12" customHeight="1" thickBot="1" x14ac:dyDescent="0.25">
      <c r="A9" s="1362"/>
      <c r="B9" s="1365"/>
      <c r="C9" s="1366"/>
      <c r="D9" s="470" t="s">
        <v>67</v>
      </c>
      <c r="E9" s="471">
        <v>345</v>
      </c>
      <c r="F9" s="472">
        <v>14</v>
      </c>
      <c r="G9" s="1367"/>
      <c r="H9" s="1368"/>
      <c r="I9" s="526">
        <f>H7*F9/100</f>
        <v>2824.92</v>
      </c>
      <c r="J9" s="88">
        <v>0</v>
      </c>
      <c r="K9" s="88">
        <v>0</v>
      </c>
      <c r="L9" s="166">
        <v>0</v>
      </c>
      <c r="M9" s="370"/>
      <c r="N9" s="371"/>
      <c r="O9" s="372"/>
      <c r="P9" s="425">
        <f t="shared" si="0"/>
        <v>2824.92</v>
      </c>
      <c r="Q9" s="94"/>
      <c r="R9" s="94"/>
      <c r="S9" s="8"/>
      <c r="T9" s="8"/>
    </row>
    <row r="10" spans="1:20" ht="14.1" customHeight="1" x14ac:dyDescent="0.2">
      <c r="A10" s="48"/>
      <c r="B10" s="1365" t="s">
        <v>373</v>
      </c>
      <c r="C10" s="1369">
        <v>30000</v>
      </c>
      <c r="D10" s="477" t="s">
        <v>65</v>
      </c>
      <c r="E10" s="478">
        <v>1798</v>
      </c>
      <c r="F10" s="479">
        <v>73</v>
      </c>
      <c r="G10" s="1371">
        <v>2011</v>
      </c>
      <c r="H10" s="1373">
        <v>30000</v>
      </c>
      <c r="I10" s="480">
        <f>H10*F10/100</f>
        <v>21900</v>
      </c>
      <c r="J10" s="481">
        <v>0</v>
      </c>
      <c r="K10" s="481">
        <v>0</v>
      </c>
      <c r="L10" s="515">
        <v>0</v>
      </c>
      <c r="M10" s="505"/>
      <c r="N10" s="506"/>
      <c r="O10" s="527"/>
      <c r="P10" s="485">
        <f t="shared" si="0"/>
        <v>21900</v>
      </c>
      <c r="Q10" s="499"/>
      <c r="R10" s="486"/>
      <c r="S10" s="8"/>
      <c r="T10" s="8"/>
    </row>
    <row r="11" spans="1:20" ht="14.1" customHeight="1" x14ac:dyDescent="0.2">
      <c r="A11" s="48"/>
      <c r="B11" s="1365"/>
      <c r="C11" s="1366"/>
      <c r="D11" s="21" t="s">
        <v>66</v>
      </c>
      <c r="E11" s="54">
        <v>320</v>
      </c>
      <c r="F11" s="55">
        <v>13</v>
      </c>
      <c r="G11" s="1367"/>
      <c r="H11" s="1368"/>
      <c r="I11" s="86">
        <f>H10*F11/100</f>
        <v>3900</v>
      </c>
      <c r="J11" s="85">
        <v>0</v>
      </c>
      <c r="K11" s="85">
        <v>0</v>
      </c>
      <c r="L11" s="165">
        <v>0</v>
      </c>
      <c r="M11" s="27"/>
      <c r="N11" s="28"/>
      <c r="O11" s="29"/>
      <c r="P11" s="172">
        <f t="shared" si="0"/>
        <v>3900</v>
      </c>
      <c r="Q11" s="26"/>
      <c r="R11" s="30"/>
      <c r="S11" s="8"/>
      <c r="T11" s="8"/>
    </row>
    <row r="12" spans="1:20" ht="14.1" customHeight="1" thickBot="1" x14ac:dyDescent="0.25">
      <c r="A12" s="48"/>
      <c r="B12" s="4"/>
      <c r="C12" s="1370"/>
      <c r="D12" s="487" t="s">
        <v>67</v>
      </c>
      <c r="E12" s="488">
        <v>345</v>
      </c>
      <c r="F12" s="489">
        <v>14</v>
      </c>
      <c r="G12" s="1372"/>
      <c r="H12" s="1374"/>
      <c r="I12" s="516">
        <f>H10*F12/100</f>
        <v>4200</v>
      </c>
      <c r="J12" s="491">
        <v>0</v>
      </c>
      <c r="K12" s="517">
        <v>0</v>
      </c>
      <c r="L12" s="493">
        <v>0</v>
      </c>
      <c r="M12" s="494"/>
      <c r="N12" s="495"/>
      <c r="O12" s="525"/>
      <c r="P12" s="496">
        <f t="shared" si="0"/>
        <v>4200</v>
      </c>
      <c r="Q12" s="50"/>
      <c r="R12" s="50"/>
      <c r="S12" s="8"/>
      <c r="T12" s="8"/>
    </row>
    <row r="13" spans="1:20" ht="12.95" customHeight="1" x14ac:dyDescent="0.2">
      <c r="A13" s="48"/>
      <c r="B13" s="4"/>
      <c r="C13" s="1366">
        <v>30000</v>
      </c>
      <c r="D13" s="475" t="s">
        <v>65</v>
      </c>
      <c r="E13" s="96">
        <v>1798</v>
      </c>
      <c r="F13" s="287">
        <v>73</v>
      </c>
      <c r="G13" s="1367">
        <v>2012</v>
      </c>
      <c r="H13" s="1368">
        <v>30000</v>
      </c>
      <c r="I13" s="102">
        <f>H13*F13/100</f>
        <v>21900</v>
      </c>
      <c r="J13" s="91">
        <v>0</v>
      </c>
      <c r="K13" s="91">
        <v>0</v>
      </c>
      <c r="L13" s="156">
        <v>0</v>
      </c>
      <c r="M13" s="714"/>
      <c r="N13" s="717"/>
      <c r="O13" s="716"/>
      <c r="P13" s="303">
        <f t="shared" si="0"/>
        <v>21900</v>
      </c>
      <c r="Q13" s="12"/>
      <c r="R13" s="13"/>
      <c r="S13" s="8"/>
      <c r="T13" s="8"/>
    </row>
    <row r="14" spans="1:20" ht="12.95" customHeight="1" x14ac:dyDescent="0.2">
      <c r="A14" s="48"/>
      <c r="B14" s="4"/>
      <c r="C14" s="1366"/>
      <c r="D14" s="21" t="s">
        <v>66</v>
      </c>
      <c r="E14" s="54">
        <v>320</v>
      </c>
      <c r="F14" s="55">
        <v>13</v>
      </c>
      <c r="G14" s="1367"/>
      <c r="H14" s="1368"/>
      <c r="I14" s="86">
        <f>H13*F14/100</f>
        <v>3900</v>
      </c>
      <c r="J14" s="85">
        <v>0</v>
      </c>
      <c r="K14" s="91">
        <v>0</v>
      </c>
      <c r="L14" s="156">
        <v>0</v>
      </c>
      <c r="M14" s="27"/>
      <c r="N14" s="28"/>
      <c r="O14" s="29"/>
      <c r="P14" s="172">
        <f t="shared" si="0"/>
        <v>3900</v>
      </c>
      <c r="Q14" s="26"/>
      <c r="R14" s="30"/>
      <c r="S14" s="8"/>
      <c r="T14" s="8"/>
    </row>
    <row r="15" spans="1:20" ht="12.95" customHeight="1" thickBot="1" x14ac:dyDescent="0.25">
      <c r="A15" s="48"/>
      <c r="B15" s="4"/>
      <c r="C15" s="1366"/>
      <c r="D15" s="470" t="s">
        <v>67</v>
      </c>
      <c r="E15" s="471">
        <v>345</v>
      </c>
      <c r="F15" s="472">
        <v>14</v>
      </c>
      <c r="G15" s="1367"/>
      <c r="H15" s="1368"/>
      <c r="I15" s="90">
        <f>H13*F15/100</f>
        <v>4200</v>
      </c>
      <c r="J15" s="474">
        <v>0</v>
      </c>
      <c r="K15" s="88">
        <v>0</v>
      </c>
      <c r="L15" s="166">
        <v>0</v>
      </c>
      <c r="M15" s="370"/>
      <c r="N15" s="371"/>
      <c r="O15" s="372"/>
      <c r="P15" s="425">
        <f t="shared" si="0"/>
        <v>4200</v>
      </c>
      <c r="Q15" s="94"/>
      <c r="R15" s="94"/>
      <c r="S15" s="8"/>
      <c r="T15" s="8"/>
    </row>
    <row r="16" spans="1:20" ht="25.5" customHeight="1" x14ac:dyDescent="0.2">
      <c r="A16" s="48"/>
      <c r="B16" s="4"/>
      <c r="C16" s="1369">
        <v>30000</v>
      </c>
      <c r="D16" s="477" t="s">
        <v>65</v>
      </c>
      <c r="E16" s="478">
        <v>1798</v>
      </c>
      <c r="F16" s="479">
        <v>73</v>
      </c>
      <c r="G16" s="1371">
        <v>2013</v>
      </c>
      <c r="H16" s="1373">
        <v>30000</v>
      </c>
      <c r="I16" s="502">
        <f>H16*F16/100</f>
        <v>21900</v>
      </c>
      <c r="J16" s="504">
        <v>30350</v>
      </c>
      <c r="K16" s="504">
        <v>79828</v>
      </c>
      <c r="L16" s="483">
        <v>28000</v>
      </c>
      <c r="M16" s="692" t="s">
        <v>374</v>
      </c>
      <c r="N16" s="708" t="s">
        <v>68</v>
      </c>
      <c r="O16" s="524">
        <v>210000</v>
      </c>
      <c r="P16" s="485">
        <f t="shared" si="0"/>
        <v>-88278</v>
      </c>
      <c r="Q16" s="638"/>
      <c r="R16" s="486"/>
      <c r="S16" s="8"/>
      <c r="T16" s="8"/>
    </row>
    <row r="17" spans="1:20" ht="12.95" customHeight="1" x14ac:dyDescent="0.2">
      <c r="A17" s="48"/>
      <c r="B17" s="4"/>
      <c r="C17" s="1366"/>
      <c r="D17" s="21" t="s">
        <v>66</v>
      </c>
      <c r="E17" s="54">
        <v>320</v>
      </c>
      <c r="F17" s="55">
        <v>13</v>
      </c>
      <c r="G17" s="1367"/>
      <c r="H17" s="1368"/>
      <c r="I17" s="86">
        <f>H16*F17/100</f>
        <v>3900</v>
      </c>
      <c r="J17" s="85">
        <v>0</v>
      </c>
      <c r="K17" s="91"/>
      <c r="L17" s="156">
        <v>0</v>
      </c>
      <c r="M17" s="27"/>
      <c r="N17" s="28"/>
      <c r="O17" s="29"/>
      <c r="P17" s="172">
        <f t="shared" si="0"/>
        <v>3900</v>
      </c>
      <c r="Q17" s="316"/>
      <c r="R17" s="30"/>
      <c r="S17" s="8"/>
      <c r="T17" s="8"/>
    </row>
    <row r="18" spans="1:20" ht="12.95" customHeight="1" thickBot="1" x14ac:dyDescent="0.25">
      <c r="A18" s="48"/>
      <c r="B18" s="4"/>
      <c r="C18" s="1370"/>
      <c r="D18" s="487" t="s">
        <v>67</v>
      </c>
      <c r="E18" s="488">
        <v>345</v>
      </c>
      <c r="F18" s="489">
        <v>14</v>
      </c>
      <c r="G18" s="1372"/>
      <c r="H18" s="1374"/>
      <c r="I18" s="516">
        <f>H16*F18/100</f>
        <v>4200</v>
      </c>
      <c r="J18" s="491">
        <v>0</v>
      </c>
      <c r="K18" s="517">
        <v>0</v>
      </c>
      <c r="L18" s="493">
        <v>0</v>
      </c>
      <c r="M18" s="494"/>
      <c r="N18" s="495"/>
      <c r="O18" s="525"/>
      <c r="P18" s="496">
        <f t="shared" si="0"/>
        <v>4200</v>
      </c>
      <c r="Q18" s="639"/>
      <c r="R18" s="50"/>
      <c r="S18" s="8"/>
      <c r="T18" s="8"/>
    </row>
    <row r="19" spans="1:20" ht="25.5" customHeight="1" x14ac:dyDescent="0.2">
      <c r="A19" s="48"/>
      <c r="B19" s="4"/>
      <c r="C19" s="1369">
        <v>30000</v>
      </c>
      <c r="D19" s="477" t="s">
        <v>65</v>
      </c>
      <c r="E19" s="478">
        <v>1798</v>
      </c>
      <c r="F19" s="479">
        <v>73</v>
      </c>
      <c r="G19" s="1371">
        <v>2014</v>
      </c>
      <c r="H19" s="1373">
        <v>30000</v>
      </c>
      <c r="I19" s="502">
        <f>H19*F19/100</f>
        <v>21900</v>
      </c>
      <c r="J19" s="503">
        <v>0</v>
      </c>
      <c r="K19" s="504">
        <v>30000</v>
      </c>
      <c r="L19" s="483">
        <v>20144</v>
      </c>
      <c r="M19" s="692" t="s">
        <v>374</v>
      </c>
      <c r="N19" s="708" t="s">
        <v>68</v>
      </c>
      <c r="O19" s="524">
        <v>210000</v>
      </c>
      <c r="P19" s="485">
        <f t="shared" si="0"/>
        <v>-8100</v>
      </c>
      <c r="Q19" s="638"/>
      <c r="R19" s="486"/>
      <c r="S19" s="8"/>
      <c r="T19" s="8"/>
    </row>
    <row r="20" spans="1:20" ht="14.1" customHeight="1" x14ac:dyDescent="0.2">
      <c r="A20" s="48"/>
      <c r="B20" s="4"/>
      <c r="C20" s="1366"/>
      <c r="D20" s="21" t="s">
        <v>66</v>
      </c>
      <c r="E20" s="54">
        <v>320</v>
      </c>
      <c r="F20" s="55">
        <v>13</v>
      </c>
      <c r="G20" s="1367"/>
      <c r="H20" s="1368"/>
      <c r="I20" s="86">
        <f>H19*F20/100</f>
        <v>3900</v>
      </c>
      <c r="J20" s="85">
        <v>0</v>
      </c>
      <c r="K20" s="91">
        <v>0</v>
      </c>
      <c r="L20" s="156">
        <v>0</v>
      </c>
      <c r="M20" s="51"/>
      <c r="N20" s="52"/>
      <c r="O20" s="53"/>
      <c r="P20" s="172">
        <f t="shared" si="0"/>
        <v>3900</v>
      </c>
      <c r="Q20" s="316"/>
      <c r="R20" s="30"/>
      <c r="S20" s="8"/>
      <c r="T20" s="8"/>
    </row>
    <row r="21" spans="1:20" ht="14.1" customHeight="1" thickBot="1" x14ac:dyDescent="0.25">
      <c r="A21" s="48"/>
      <c r="B21" s="4"/>
      <c r="C21" s="1370"/>
      <c r="D21" s="487" t="s">
        <v>67</v>
      </c>
      <c r="E21" s="488">
        <v>345</v>
      </c>
      <c r="F21" s="489">
        <v>14</v>
      </c>
      <c r="G21" s="1372"/>
      <c r="H21" s="1374"/>
      <c r="I21" s="516">
        <f>H19*F21/100</f>
        <v>4200</v>
      </c>
      <c r="J21" s="491">
        <v>0</v>
      </c>
      <c r="K21" s="517">
        <v>0</v>
      </c>
      <c r="L21" s="493">
        <v>0</v>
      </c>
      <c r="M21" s="571"/>
      <c r="N21" s="572"/>
      <c r="O21" s="573"/>
      <c r="P21" s="496">
        <f t="shared" si="0"/>
        <v>4200</v>
      </c>
      <c r="Q21" s="639"/>
      <c r="R21" s="378"/>
      <c r="S21" s="8"/>
      <c r="T21" s="8"/>
    </row>
    <row r="22" spans="1:20" ht="22.5" customHeight="1" x14ac:dyDescent="0.2">
      <c r="A22" s="48"/>
      <c r="B22" s="4"/>
      <c r="C22" s="1366">
        <v>30000</v>
      </c>
      <c r="D22" s="475" t="s">
        <v>65</v>
      </c>
      <c r="E22" s="96">
        <v>1798</v>
      </c>
      <c r="F22" s="287">
        <v>73</v>
      </c>
      <c r="G22" s="1367">
        <v>2015</v>
      </c>
      <c r="H22" s="1368">
        <v>30000</v>
      </c>
      <c r="I22" s="476">
        <f>H22*F22/100</f>
        <v>21900</v>
      </c>
      <c r="J22" s="205">
        <v>0</v>
      </c>
      <c r="K22" s="235">
        <v>30000</v>
      </c>
      <c r="L22" s="713">
        <v>0</v>
      </c>
      <c r="M22" s="692" t="s">
        <v>374</v>
      </c>
      <c r="N22" s="748" t="s">
        <v>68</v>
      </c>
      <c r="O22" s="524">
        <v>210000</v>
      </c>
      <c r="P22" s="303">
        <f t="shared" si="0"/>
        <v>-8100</v>
      </c>
      <c r="Q22" s="315"/>
      <c r="R22" s="13"/>
      <c r="S22" s="8"/>
      <c r="T22" s="8"/>
    </row>
    <row r="23" spans="1:20" ht="12.95" customHeight="1" x14ac:dyDescent="0.2">
      <c r="A23" s="48"/>
      <c r="B23" s="4"/>
      <c r="C23" s="1366"/>
      <c r="D23" s="21" t="s">
        <v>66</v>
      </c>
      <c r="E23" s="54">
        <v>320</v>
      </c>
      <c r="F23" s="55">
        <v>13</v>
      </c>
      <c r="G23" s="1367"/>
      <c r="H23" s="1368"/>
      <c r="I23" s="86">
        <f>H22*F23/100</f>
        <v>3900</v>
      </c>
      <c r="J23" s="85">
        <v>0</v>
      </c>
      <c r="K23" s="91">
        <v>0</v>
      </c>
      <c r="L23" s="180">
        <v>0</v>
      </c>
      <c r="M23" s="17"/>
      <c r="N23" s="19"/>
      <c r="O23" s="18"/>
      <c r="P23" s="172">
        <f t="shared" si="0"/>
        <v>3900</v>
      </c>
      <c r="Q23" s="113"/>
      <c r="R23" s="13"/>
      <c r="S23" s="8"/>
      <c r="T23" s="8"/>
    </row>
    <row r="24" spans="1:20" ht="12.95" customHeight="1" thickBot="1" x14ac:dyDescent="0.25">
      <c r="A24" s="48"/>
      <c r="B24" s="4"/>
      <c r="C24" s="1366"/>
      <c r="D24" s="470" t="s">
        <v>67</v>
      </c>
      <c r="E24" s="471">
        <v>345</v>
      </c>
      <c r="F24" s="472">
        <v>14</v>
      </c>
      <c r="G24" s="1367"/>
      <c r="H24" s="1368"/>
      <c r="I24" s="90">
        <f>H22*F24/100</f>
        <v>4200</v>
      </c>
      <c r="J24" s="474">
        <v>0</v>
      </c>
      <c r="K24" s="88">
        <v>0</v>
      </c>
      <c r="L24" s="710">
        <v>0</v>
      </c>
      <c r="M24" s="370"/>
      <c r="N24" s="371"/>
      <c r="O24" s="372"/>
      <c r="P24" s="425">
        <f t="shared" si="0"/>
        <v>4200</v>
      </c>
      <c r="Q24" s="234"/>
      <c r="R24" s="94"/>
      <c r="S24" s="8"/>
      <c r="T24" s="8"/>
    </row>
    <row r="25" spans="1:20" ht="25.5" customHeight="1" x14ac:dyDescent="0.2">
      <c r="A25" s="48"/>
      <c r="B25" s="4"/>
      <c r="C25" s="1369">
        <v>30000</v>
      </c>
      <c r="D25" s="477" t="s">
        <v>65</v>
      </c>
      <c r="E25" s="478">
        <v>1798</v>
      </c>
      <c r="F25" s="479">
        <v>73</v>
      </c>
      <c r="G25" s="1371">
        <v>2016</v>
      </c>
      <c r="H25" s="1373">
        <v>30000</v>
      </c>
      <c r="I25" s="502">
        <f>H25*F25/100</f>
        <v>21900</v>
      </c>
      <c r="J25" s="503">
        <v>0</v>
      </c>
      <c r="K25" s="504">
        <v>30000</v>
      </c>
      <c r="L25" s="560">
        <v>60000</v>
      </c>
      <c r="M25" s="692" t="s">
        <v>374</v>
      </c>
      <c r="N25" s="708" t="s">
        <v>68</v>
      </c>
      <c r="O25" s="524">
        <v>210000</v>
      </c>
      <c r="P25" s="485">
        <f t="shared" ref="P25:P36" si="1">I25-J25-K25</f>
        <v>-8100</v>
      </c>
      <c r="Q25" s="711"/>
      <c r="R25" s="486"/>
      <c r="S25" s="8"/>
      <c r="T25" s="8"/>
    </row>
    <row r="26" spans="1:20" ht="12.95" customHeight="1" x14ac:dyDescent="0.2">
      <c r="A26" s="48"/>
      <c r="B26" s="4"/>
      <c r="C26" s="1366"/>
      <c r="D26" s="21" t="s">
        <v>66</v>
      </c>
      <c r="E26" s="54">
        <v>320</v>
      </c>
      <c r="F26" s="55">
        <v>13</v>
      </c>
      <c r="G26" s="1367"/>
      <c r="H26" s="1368"/>
      <c r="I26" s="86">
        <f>H25*F26/100</f>
        <v>3900</v>
      </c>
      <c r="J26" s="85">
        <v>0</v>
      </c>
      <c r="K26" s="91">
        <v>0</v>
      </c>
      <c r="L26" s="180">
        <v>0</v>
      </c>
      <c r="M26" s="17"/>
      <c r="N26" s="19"/>
      <c r="O26" s="18"/>
      <c r="P26" s="172">
        <f t="shared" si="1"/>
        <v>3900</v>
      </c>
      <c r="Q26" s="327"/>
      <c r="R26" s="30"/>
      <c r="S26" s="8"/>
      <c r="T26" s="8"/>
    </row>
    <row r="27" spans="1:20" ht="12.95" customHeight="1" thickBot="1" x14ac:dyDescent="0.25">
      <c r="A27" s="48"/>
      <c r="B27" s="4"/>
      <c r="C27" s="1370"/>
      <c r="D27" s="487" t="s">
        <v>67</v>
      </c>
      <c r="E27" s="488">
        <v>345</v>
      </c>
      <c r="F27" s="489">
        <v>14</v>
      </c>
      <c r="G27" s="1372"/>
      <c r="H27" s="1374"/>
      <c r="I27" s="516">
        <f>H25*F27/100</f>
        <v>4200</v>
      </c>
      <c r="J27" s="491">
        <v>0</v>
      </c>
      <c r="K27" s="517">
        <v>0</v>
      </c>
      <c r="L27" s="712">
        <v>0</v>
      </c>
      <c r="M27" s="494"/>
      <c r="N27" s="495"/>
      <c r="O27" s="525"/>
      <c r="P27" s="496">
        <f t="shared" si="1"/>
        <v>4200</v>
      </c>
      <c r="Q27" s="380"/>
      <c r="R27" s="378"/>
      <c r="S27" s="8"/>
      <c r="T27" s="8"/>
    </row>
    <row r="28" spans="1:20" ht="28.5" customHeight="1" x14ac:dyDescent="0.2">
      <c r="A28" s="48"/>
      <c r="B28" s="4"/>
      <c r="C28" s="1369">
        <v>30000</v>
      </c>
      <c r="D28" s="477" t="s">
        <v>65</v>
      </c>
      <c r="E28" s="478">
        <v>1798</v>
      </c>
      <c r="F28" s="479">
        <v>73</v>
      </c>
      <c r="G28" s="1371">
        <v>2017</v>
      </c>
      <c r="H28" s="1373">
        <v>30000</v>
      </c>
      <c r="I28" s="770">
        <f>H28*F28/100</f>
        <v>21900</v>
      </c>
      <c r="J28" s="503">
        <v>0</v>
      </c>
      <c r="K28" s="504">
        <v>39822</v>
      </c>
      <c r="L28" s="560">
        <v>64200</v>
      </c>
      <c r="M28" s="692" t="s">
        <v>374</v>
      </c>
      <c r="N28" s="708" t="s">
        <v>68</v>
      </c>
      <c r="O28" s="524">
        <v>210000</v>
      </c>
      <c r="P28" s="485">
        <f t="shared" ref="P28:P33" si="2">I28-J28-K28</f>
        <v>-17922</v>
      </c>
      <c r="Q28" s="851"/>
      <c r="R28" s="486"/>
      <c r="S28" s="8"/>
      <c r="T28" s="8"/>
    </row>
    <row r="29" spans="1:20" ht="12.95" customHeight="1" x14ac:dyDescent="0.2">
      <c r="A29" s="48"/>
      <c r="B29" s="4"/>
      <c r="C29" s="1366"/>
      <c r="D29" s="21" t="s">
        <v>66</v>
      </c>
      <c r="E29" s="54">
        <v>320</v>
      </c>
      <c r="F29" s="55">
        <v>13</v>
      </c>
      <c r="G29" s="1367"/>
      <c r="H29" s="1368"/>
      <c r="I29" s="405">
        <f>H28*F29/100</f>
        <v>3900</v>
      </c>
      <c r="J29" s="85">
        <v>0</v>
      </c>
      <c r="K29" s="85">
        <v>0</v>
      </c>
      <c r="L29" s="85">
        <v>0</v>
      </c>
      <c r="M29" s="27"/>
      <c r="N29" s="28"/>
      <c r="O29" s="29"/>
      <c r="P29" s="172">
        <f t="shared" si="2"/>
        <v>3900</v>
      </c>
      <c r="Q29" s="178"/>
      <c r="R29" s="30"/>
      <c r="S29" s="8"/>
      <c r="T29" s="8"/>
    </row>
    <row r="30" spans="1:20" ht="12.95" customHeight="1" thickBot="1" x14ac:dyDescent="0.25">
      <c r="A30" s="48"/>
      <c r="B30" s="4"/>
      <c r="C30" s="1370"/>
      <c r="D30" s="487" t="s">
        <v>67</v>
      </c>
      <c r="E30" s="488">
        <v>345</v>
      </c>
      <c r="F30" s="489">
        <v>14</v>
      </c>
      <c r="G30" s="1372"/>
      <c r="H30" s="1374"/>
      <c r="I30" s="910">
        <f>H28*F30/100</f>
        <v>4200</v>
      </c>
      <c r="J30" s="491">
        <v>0</v>
      </c>
      <c r="K30" s="491">
        <v>0</v>
      </c>
      <c r="L30" s="491">
        <v>0</v>
      </c>
      <c r="M30" s="571"/>
      <c r="N30" s="572"/>
      <c r="O30" s="573"/>
      <c r="P30" s="496">
        <f t="shared" si="2"/>
        <v>4200</v>
      </c>
      <c r="Q30" s="853"/>
      <c r="R30" s="378"/>
      <c r="S30" s="8"/>
      <c r="T30" s="8"/>
    </row>
    <row r="31" spans="1:20" ht="26.25" customHeight="1" x14ac:dyDescent="0.2">
      <c r="A31" s="48"/>
      <c r="B31" s="4"/>
      <c r="C31" s="1369">
        <v>30000</v>
      </c>
      <c r="D31" s="477" t="s">
        <v>65</v>
      </c>
      <c r="E31" s="478">
        <v>1798</v>
      </c>
      <c r="F31" s="479">
        <v>73</v>
      </c>
      <c r="G31" s="1371">
        <v>2018</v>
      </c>
      <c r="H31" s="1373">
        <v>30000</v>
      </c>
      <c r="I31" s="770">
        <f>H31*F31/100</f>
        <v>21900</v>
      </c>
      <c r="J31" s="503">
        <v>0</v>
      </c>
      <c r="K31" s="504">
        <v>20178</v>
      </c>
      <c r="L31" s="321">
        <v>41569</v>
      </c>
      <c r="M31" s="692" t="s">
        <v>374</v>
      </c>
      <c r="N31" s="576" t="s">
        <v>220</v>
      </c>
      <c r="O31" s="524">
        <v>210000</v>
      </c>
      <c r="P31" s="485">
        <f t="shared" si="2"/>
        <v>1722</v>
      </c>
      <c r="Q31" s="851"/>
      <c r="R31" s="486"/>
      <c r="S31" s="8"/>
      <c r="T31" s="8"/>
    </row>
    <row r="32" spans="1:20" ht="12.95" customHeight="1" x14ac:dyDescent="0.2">
      <c r="A32" s="48"/>
      <c r="B32" s="4"/>
      <c r="C32" s="1366"/>
      <c r="D32" s="21" t="s">
        <v>66</v>
      </c>
      <c r="E32" s="54">
        <v>320</v>
      </c>
      <c r="F32" s="55">
        <v>13</v>
      </c>
      <c r="G32" s="1367"/>
      <c r="H32" s="1368"/>
      <c r="I32" s="405">
        <f>H31*F32/100</f>
        <v>3900</v>
      </c>
      <c r="J32" s="85">
        <v>0</v>
      </c>
      <c r="K32" s="85">
        <v>0</v>
      </c>
      <c r="L32" s="85">
        <v>0</v>
      </c>
      <c r="M32" s="27"/>
      <c r="N32" s="28"/>
      <c r="O32" s="29"/>
      <c r="P32" s="172">
        <f t="shared" si="2"/>
        <v>3900</v>
      </c>
      <c r="Q32" s="178"/>
      <c r="R32" s="30"/>
      <c r="S32" s="8"/>
      <c r="T32" s="8"/>
    </row>
    <row r="33" spans="1:20" ht="12.95" customHeight="1" thickBot="1" x14ac:dyDescent="0.25">
      <c r="A33" s="48"/>
      <c r="B33" s="4"/>
      <c r="C33" s="1370"/>
      <c r="D33" s="487" t="s">
        <v>67</v>
      </c>
      <c r="E33" s="488">
        <v>345</v>
      </c>
      <c r="F33" s="489">
        <v>14</v>
      </c>
      <c r="G33" s="1372"/>
      <c r="H33" s="1374"/>
      <c r="I33" s="910">
        <f>H31*F33/100</f>
        <v>4200</v>
      </c>
      <c r="J33" s="491">
        <v>0</v>
      </c>
      <c r="K33" s="491">
        <v>0</v>
      </c>
      <c r="L33" s="491">
        <v>0</v>
      </c>
      <c r="M33" s="571"/>
      <c r="N33" s="572"/>
      <c r="O33" s="573"/>
      <c r="P33" s="496">
        <f t="shared" si="2"/>
        <v>4200</v>
      </c>
      <c r="Q33" s="853"/>
      <c r="R33" s="378"/>
      <c r="S33" s="8"/>
      <c r="T33" s="8"/>
    </row>
    <row r="34" spans="1:20" ht="26.25" customHeight="1" x14ac:dyDescent="0.2">
      <c r="A34" s="48"/>
      <c r="B34" s="4"/>
      <c r="C34" s="1366">
        <v>30000</v>
      </c>
      <c r="D34" s="475" t="s">
        <v>65</v>
      </c>
      <c r="E34" s="96">
        <v>1798</v>
      </c>
      <c r="F34" s="287">
        <v>73</v>
      </c>
      <c r="G34" s="1367">
        <v>2019</v>
      </c>
      <c r="H34" s="1368">
        <v>30000</v>
      </c>
      <c r="I34" s="749">
        <f>H34*F34/100</f>
        <v>21900</v>
      </c>
      <c r="J34" s="205">
        <v>0</v>
      </c>
      <c r="K34" s="235">
        <v>39822</v>
      </c>
      <c r="L34" s="713">
        <v>0</v>
      </c>
      <c r="M34" s="835"/>
      <c r="N34" s="597"/>
      <c r="O34" s="716"/>
      <c r="P34" s="303">
        <f t="shared" si="1"/>
        <v>-17922</v>
      </c>
      <c r="Q34" s="192"/>
      <c r="R34" s="13"/>
      <c r="S34" s="8"/>
      <c r="T34" s="8"/>
    </row>
    <row r="35" spans="1:20" ht="12.95" customHeight="1" x14ac:dyDescent="0.2">
      <c r="A35" s="48"/>
      <c r="B35" s="4"/>
      <c r="C35" s="1366"/>
      <c r="D35" s="21" t="s">
        <v>66</v>
      </c>
      <c r="E35" s="54">
        <v>320</v>
      </c>
      <c r="F35" s="55">
        <v>13</v>
      </c>
      <c r="G35" s="1367"/>
      <c r="H35" s="1368"/>
      <c r="I35" s="405">
        <f>H34*F35/100</f>
        <v>3900</v>
      </c>
      <c r="J35" s="85">
        <v>0</v>
      </c>
      <c r="K35" s="85">
        <v>0</v>
      </c>
      <c r="L35" s="85">
        <v>0</v>
      </c>
      <c r="M35" s="27"/>
      <c r="N35" s="28"/>
      <c r="O35" s="29"/>
      <c r="P35" s="172">
        <f t="shared" si="1"/>
        <v>3900</v>
      </c>
      <c r="Q35" s="178"/>
      <c r="R35" s="30"/>
      <c r="S35" s="8"/>
      <c r="T35" s="8"/>
    </row>
    <row r="36" spans="1:20" ht="12.95" customHeight="1" thickBot="1" x14ac:dyDescent="0.25">
      <c r="A36" s="48"/>
      <c r="B36" s="4"/>
      <c r="C36" s="1366"/>
      <c r="D36" s="470" t="s">
        <v>67</v>
      </c>
      <c r="E36" s="471">
        <v>345</v>
      </c>
      <c r="F36" s="472">
        <v>14</v>
      </c>
      <c r="G36" s="1367"/>
      <c r="H36" s="1368"/>
      <c r="I36" s="718">
        <f>H34*F36/100</f>
        <v>4200</v>
      </c>
      <c r="J36" s="474">
        <v>0</v>
      </c>
      <c r="K36" s="474">
        <v>0</v>
      </c>
      <c r="L36" s="474">
        <v>0</v>
      </c>
      <c r="M36" s="433"/>
      <c r="N36" s="434"/>
      <c r="O36" s="435"/>
      <c r="P36" s="425">
        <f t="shared" si="1"/>
        <v>4200</v>
      </c>
      <c r="Q36" s="719"/>
      <c r="R36" s="427"/>
      <c r="S36" s="8"/>
      <c r="T36" s="8"/>
    </row>
    <row r="37" spans="1:20" ht="15.75" customHeight="1" thickBot="1" x14ac:dyDescent="0.25">
      <c r="A37" s="384"/>
      <c r="B37" s="385"/>
      <c r="C37" s="386"/>
      <c r="D37" s="387"/>
      <c r="E37" s="388"/>
      <c r="F37" s="389"/>
      <c r="G37" s="390" t="s">
        <v>0</v>
      </c>
      <c r="H37" s="391">
        <f>SUM(H7:H36)</f>
        <v>290178</v>
      </c>
      <c r="I37" s="392">
        <f>SUM(I7:I36)</f>
        <v>290178</v>
      </c>
      <c r="J37" s="393">
        <f>SUM(J7:J24)</f>
        <v>30350</v>
      </c>
      <c r="K37" s="393">
        <f>SUM(K16:K36)</f>
        <v>269650</v>
      </c>
      <c r="L37" s="394">
        <f>SUM(L16:L36)</f>
        <v>213913</v>
      </c>
      <c r="M37" s="395"/>
      <c r="N37" s="396"/>
      <c r="O37" s="397"/>
      <c r="P37" s="398">
        <f>SUM(P7:P36)</f>
        <v>-9822</v>
      </c>
      <c r="Q37" s="411"/>
      <c r="R37" s="412"/>
      <c r="S37" s="8"/>
      <c r="T37" s="8"/>
    </row>
    <row r="38" spans="1:20" ht="3" customHeight="1" x14ac:dyDescent="0.2">
      <c r="A38" s="31"/>
      <c r="B38" s="31"/>
      <c r="C38" s="31"/>
      <c r="D38" s="31"/>
      <c r="E38" s="31"/>
      <c r="F38" s="31"/>
      <c r="G38" s="31"/>
      <c r="H38" s="32"/>
      <c r="I38" s="31"/>
      <c r="J38" s="31"/>
      <c r="K38" s="31"/>
      <c r="L38" s="31"/>
      <c r="M38" s="31"/>
      <c r="N38" s="31"/>
      <c r="O38" s="31"/>
      <c r="P38" s="31"/>
      <c r="Q38" s="31"/>
      <c r="R38" s="31"/>
      <c r="S38" s="8"/>
      <c r="T38" s="8"/>
    </row>
    <row r="39" spans="1:20" ht="37.5" customHeight="1" x14ac:dyDescent="0.2">
      <c r="A39" s="6"/>
      <c r="B39" s="6"/>
      <c r="C39" s="6"/>
      <c r="D39" s="1119" t="s">
        <v>44</v>
      </c>
      <c r="E39" s="1364" t="s">
        <v>45</v>
      </c>
      <c r="F39" s="1364"/>
      <c r="G39" s="1082" t="s">
        <v>51</v>
      </c>
      <c r="H39" s="1041" t="s">
        <v>47</v>
      </c>
      <c r="I39" s="1082" t="s">
        <v>188</v>
      </c>
      <c r="J39" s="1054" t="s">
        <v>187</v>
      </c>
      <c r="K39" s="1082" t="s">
        <v>282</v>
      </c>
      <c r="L39" s="169"/>
      <c r="M39" s="74"/>
      <c r="N39" s="74"/>
      <c r="O39" s="74"/>
      <c r="P39" s="7"/>
      <c r="Q39" s="8"/>
      <c r="R39" s="8"/>
      <c r="S39" s="8"/>
      <c r="T39" s="8"/>
    </row>
    <row r="40" spans="1:20" ht="12" customHeight="1" x14ac:dyDescent="0.2">
      <c r="A40" s="8"/>
      <c r="B40" s="8"/>
      <c r="C40" s="8"/>
      <c r="D40" s="161"/>
      <c r="E40" s="162"/>
      <c r="F40" s="162"/>
      <c r="G40" s="163" t="s">
        <v>140</v>
      </c>
      <c r="H40" s="163" t="s">
        <v>141</v>
      </c>
      <c r="I40" s="163" t="s">
        <v>142</v>
      </c>
      <c r="J40" s="163" t="s">
        <v>143</v>
      </c>
      <c r="K40" s="164" t="s">
        <v>151</v>
      </c>
      <c r="L40" s="176"/>
      <c r="M40" s="8"/>
      <c r="N40" s="8"/>
      <c r="O40" s="8"/>
      <c r="P40" s="175"/>
      <c r="Q40" s="8"/>
      <c r="R40" s="8"/>
      <c r="S40" s="8"/>
      <c r="T40" s="8"/>
    </row>
    <row r="41" spans="1:20" ht="12" customHeight="1" x14ac:dyDescent="0.2">
      <c r="D41" s="75" t="s">
        <v>65</v>
      </c>
      <c r="E41" s="83">
        <v>1798</v>
      </c>
      <c r="F41" s="83">
        <v>73</v>
      </c>
      <c r="G41" s="201">
        <f>I22+I19+I16+I13+I10+I7+I25+I34+I28+I31</f>
        <v>211829.94</v>
      </c>
      <c r="H41" s="201">
        <f>J37</f>
        <v>30350</v>
      </c>
      <c r="I41" s="201">
        <f>K37</f>
        <v>269650</v>
      </c>
      <c r="J41" s="201">
        <f>L37</f>
        <v>213913</v>
      </c>
      <c r="K41" s="208">
        <f>G41-H41-I41</f>
        <v>-88170.06</v>
      </c>
      <c r="L41" s="176"/>
      <c r="P41" s="175"/>
    </row>
    <row r="42" spans="1:20" ht="12" customHeight="1" x14ac:dyDescent="0.2">
      <c r="D42" s="76" t="s">
        <v>66</v>
      </c>
      <c r="E42" s="83">
        <v>320</v>
      </c>
      <c r="F42" s="83">
        <v>13</v>
      </c>
      <c r="G42" s="201">
        <f>I23+I20+I17+I14+I11+I8+I26+I35+I29+I32</f>
        <v>37723.14</v>
      </c>
      <c r="H42" s="139">
        <f>J38</f>
        <v>0</v>
      </c>
      <c r="I42" s="139">
        <v>0</v>
      </c>
      <c r="J42" s="77">
        <v>0</v>
      </c>
      <c r="K42" s="208">
        <f>G42-H42-I42</f>
        <v>37723.14</v>
      </c>
      <c r="L42" s="176"/>
      <c r="P42" s="175"/>
    </row>
    <row r="43" spans="1:20" ht="12" customHeight="1" x14ac:dyDescent="0.2">
      <c r="D43" s="76" t="s">
        <v>67</v>
      </c>
      <c r="E43" s="83">
        <v>345</v>
      </c>
      <c r="F43" s="83">
        <v>14</v>
      </c>
      <c r="G43" s="201">
        <f>I24+I21+I18+I15+I12+I9+I27+I36+I30+I33</f>
        <v>40624.92</v>
      </c>
      <c r="H43" s="111">
        <v>0</v>
      </c>
      <c r="I43" s="111">
        <v>0</v>
      </c>
      <c r="J43" s="111">
        <v>0</v>
      </c>
      <c r="K43" s="208">
        <f>G43-H43-I43</f>
        <v>40624.92</v>
      </c>
    </row>
    <row r="44" spans="1:20" x14ac:dyDescent="0.2">
      <c r="K44" s="212"/>
    </row>
  </sheetData>
  <mergeCells count="54">
    <mergeCell ref="C31:C33"/>
    <mergeCell ref="G31:G33"/>
    <mergeCell ref="H31:H33"/>
    <mergeCell ref="C28:C30"/>
    <mergeCell ref="G28:G30"/>
    <mergeCell ref="H28:H30"/>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M6:O6"/>
    <mergeCell ref="C7:C9"/>
    <mergeCell ref="G7:G9"/>
    <mergeCell ref="H7:H9"/>
    <mergeCell ref="L4:L5"/>
    <mergeCell ref="E6:F6"/>
    <mergeCell ref="G6:H6"/>
    <mergeCell ref="A7:A9"/>
    <mergeCell ref="C10:C12"/>
    <mergeCell ref="G10:G12"/>
    <mergeCell ref="H10:H12"/>
    <mergeCell ref="C13:C15"/>
    <mergeCell ref="G13:G15"/>
    <mergeCell ref="H13:H15"/>
    <mergeCell ref="B10:B11"/>
    <mergeCell ref="B7:B9"/>
    <mergeCell ref="E39:F39"/>
    <mergeCell ref="C16:C18"/>
    <mergeCell ref="G16:G18"/>
    <mergeCell ref="H16:H18"/>
    <mergeCell ref="C19:C21"/>
    <mergeCell ref="G19:G21"/>
    <mergeCell ref="H19:H21"/>
    <mergeCell ref="C22:C24"/>
    <mergeCell ref="G22:G24"/>
    <mergeCell ref="H22:H24"/>
    <mergeCell ref="C25:C27"/>
    <mergeCell ref="G25:G27"/>
    <mergeCell ref="H25:H27"/>
    <mergeCell ref="C34:C36"/>
    <mergeCell ref="G34:G36"/>
    <mergeCell ref="H34:H36"/>
  </mergeCells>
  <pageMargins left="0.35" right="0.1" top="0.25" bottom="0.05" header="0.5" footer="0"/>
  <pageSetup paperSize="9" scale="75" fitToHeight="0" orientation="landscape" r:id="rId1"/>
  <headerFooter alignWithMargins="0"/>
  <ignoredErrors>
    <ignoredError sqref="J37:L3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44"/>
  <sheetViews>
    <sheetView topLeftCell="A22" zoomScaleNormal="100" workbookViewId="0">
      <selection activeCell="J41" sqref="J41"/>
    </sheetView>
  </sheetViews>
  <sheetFormatPr defaultRowHeight="12.75" x14ac:dyDescent="0.2"/>
  <cols>
    <col min="1" max="1" width="11.28515625" customWidth="1"/>
    <col min="2" max="2" width="10" customWidth="1"/>
    <col min="3" max="3" width="8.28515625" customWidth="1"/>
    <col min="4" max="4" width="12.85546875" customWidth="1"/>
    <col min="5" max="5" width="5.85546875" customWidth="1"/>
    <col min="6" max="6" width="5.42578125" customWidth="1"/>
    <col min="7" max="7" width="9.5703125" customWidth="1"/>
    <col min="8" max="8" width="8.140625" style="15" customWidth="1"/>
    <col min="9" max="9" width="9.140625" customWidth="1"/>
    <col min="10" max="10" width="8" customWidth="1"/>
    <col min="11" max="11" width="10.42578125" customWidth="1"/>
    <col min="12" max="12" width="10.28515625" customWidth="1"/>
    <col min="13" max="13" width="28.28515625" customWidth="1"/>
    <col min="14" max="14" width="17.5703125" customWidth="1"/>
    <col min="15" max="15" width="8" customWidth="1"/>
    <col min="16" max="16" width="11.85546875" customWidth="1"/>
    <col min="17" max="17" width="11.140625" customWidth="1"/>
    <col min="18" max="18" width="9.7109375" customWidth="1"/>
  </cols>
  <sheetData>
    <row r="1" spans="1:20" ht="25.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18"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5.7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48</v>
      </c>
      <c r="B4" s="1343" t="s">
        <v>3</v>
      </c>
      <c r="C4" s="1343" t="s">
        <v>217</v>
      </c>
      <c r="D4" s="1343" t="s">
        <v>29</v>
      </c>
      <c r="E4" s="1352" t="s">
        <v>4</v>
      </c>
      <c r="F4" s="1344"/>
      <c r="G4" s="1353" t="s">
        <v>186</v>
      </c>
      <c r="H4" s="1354"/>
      <c r="I4" s="1343" t="s">
        <v>206</v>
      </c>
      <c r="J4" s="1344" t="s">
        <v>207</v>
      </c>
      <c r="K4" s="1343" t="s">
        <v>208</v>
      </c>
      <c r="L4" s="1343" t="s">
        <v>209</v>
      </c>
      <c r="M4" s="1358" t="s">
        <v>26</v>
      </c>
      <c r="N4" s="1359"/>
      <c r="O4" s="1360"/>
      <c r="P4" s="1343" t="s">
        <v>372</v>
      </c>
      <c r="Q4" s="1344" t="s">
        <v>6</v>
      </c>
      <c r="R4" s="1345" t="s">
        <v>30</v>
      </c>
      <c r="S4" s="8"/>
      <c r="T4" s="8"/>
    </row>
    <row r="5" spans="1:20" ht="25.5" customHeight="1" thickBot="1" x14ac:dyDescent="0.25">
      <c r="A5" s="1351"/>
      <c r="B5" s="1343"/>
      <c r="C5" s="1343"/>
      <c r="D5" s="1343"/>
      <c r="E5" s="7" t="s">
        <v>19</v>
      </c>
      <c r="F5" s="7" t="s">
        <v>24</v>
      </c>
      <c r="G5" s="2" t="s">
        <v>1</v>
      </c>
      <c r="H5" s="14" t="s">
        <v>2</v>
      </c>
      <c r="I5" s="1343"/>
      <c r="J5" s="1344"/>
      <c r="K5" s="1343"/>
      <c r="L5" s="1343"/>
      <c r="M5" s="103" t="s">
        <v>27</v>
      </c>
      <c r="N5" s="580" t="s">
        <v>28</v>
      </c>
      <c r="O5" s="581" t="s">
        <v>31</v>
      </c>
      <c r="P5" s="1343"/>
      <c r="Q5" s="1344"/>
      <c r="R5" s="1343"/>
      <c r="S5" s="8"/>
      <c r="T5" s="8"/>
    </row>
    <row r="6" spans="1:20" ht="15.75" customHeight="1" thickBot="1" x14ac:dyDescent="0.25">
      <c r="A6" s="586">
        <v>1</v>
      </c>
      <c r="B6" s="587">
        <v>2</v>
      </c>
      <c r="C6" s="588">
        <v>3</v>
      </c>
      <c r="D6" s="587">
        <v>4</v>
      </c>
      <c r="E6" s="1377">
        <v>5</v>
      </c>
      <c r="F6" s="1379"/>
      <c r="G6" s="1377">
        <v>6</v>
      </c>
      <c r="H6" s="1379"/>
      <c r="I6" s="588">
        <v>7</v>
      </c>
      <c r="J6" s="588">
        <v>8</v>
      </c>
      <c r="K6" s="588">
        <v>9</v>
      </c>
      <c r="L6" s="591">
        <v>10</v>
      </c>
      <c r="M6" s="1377">
        <v>11</v>
      </c>
      <c r="N6" s="1378"/>
      <c r="O6" s="1379"/>
      <c r="P6" s="593" t="s">
        <v>144</v>
      </c>
      <c r="Q6" s="591">
        <v>13</v>
      </c>
      <c r="R6" s="587">
        <v>14</v>
      </c>
      <c r="S6" s="8"/>
      <c r="T6" s="8"/>
    </row>
    <row r="7" spans="1:20" ht="12.95" customHeight="1" x14ac:dyDescent="0.2">
      <c r="A7" s="1362" t="s">
        <v>88</v>
      </c>
      <c r="B7" s="1365" t="s">
        <v>86</v>
      </c>
      <c r="C7" s="1369">
        <v>30000</v>
      </c>
      <c r="D7" s="477" t="s">
        <v>89</v>
      </c>
      <c r="E7" s="478">
        <v>1646</v>
      </c>
      <c r="F7" s="479">
        <v>66</v>
      </c>
      <c r="G7" s="1371">
        <v>2010</v>
      </c>
      <c r="H7" s="1373">
        <v>17219</v>
      </c>
      <c r="I7" s="578">
        <f>H7*F7/100</f>
        <v>11364.54</v>
      </c>
      <c r="J7" s="481">
        <v>0</v>
      </c>
      <c r="K7" s="734">
        <v>0</v>
      </c>
      <c r="L7" s="751">
        <v>0</v>
      </c>
      <c r="M7" s="505"/>
      <c r="N7" s="506"/>
      <c r="O7" s="527"/>
      <c r="P7" s="485">
        <f>I7-J7-K7</f>
        <v>11364.54</v>
      </c>
      <c r="Q7" s="499"/>
      <c r="R7" s="486"/>
      <c r="S7" s="8"/>
      <c r="T7" s="8"/>
    </row>
    <row r="8" spans="1:20" ht="12.95" customHeight="1" x14ac:dyDescent="0.2">
      <c r="A8" s="1362"/>
      <c r="B8" s="1365"/>
      <c r="C8" s="1366"/>
      <c r="D8" s="21" t="s">
        <v>90</v>
      </c>
      <c r="E8" s="54">
        <v>673</v>
      </c>
      <c r="F8" s="55">
        <v>27</v>
      </c>
      <c r="G8" s="1367"/>
      <c r="H8" s="1368"/>
      <c r="I8" s="84">
        <f>H7*F8/100</f>
        <v>4649.13</v>
      </c>
      <c r="J8" s="85">
        <v>0</v>
      </c>
      <c r="K8" s="22">
        <v>0</v>
      </c>
      <c r="L8" s="110">
        <v>0</v>
      </c>
      <c r="M8" s="27"/>
      <c r="N8" s="28"/>
      <c r="O8" s="29"/>
      <c r="P8" s="172">
        <f t="shared" ref="P8:P24" si="0">I8-J8-K8</f>
        <v>4649.13</v>
      </c>
      <c r="Q8" s="26"/>
      <c r="R8" s="30"/>
      <c r="S8" s="8"/>
      <c r="T8" s="8"/>
    </row>
    <row r="9" spans="1:20" ht="12.95" customHeight="1" thickBot="1" x14ac:dyDescent="0.25">
      <c r="A9" s="1362"/>
      <c r="B9" s="1365"/>
      <c r="C9" s="1370"/>
      <c r="D9" s="487" t="s">
        <v>80</v>
      </c>
      <c r="E9" s="488">
        <v>175</v>
      </c>
      <c r="F9" s="489">
        <v>7</v>
      </c>
      <c r="G9" s="1372"/>
      <c r="H9" s="1374"/>
      <c r="I9" s="579">
        <f>H7*F9/100</f>
        <v>1205.33</v>
      </c>
      <c r="J9" s="517">
        <v>0</v>
      </c>
      <c r="K9" s="729">
        <v>0</v>
      </c>
      <c r="L9" s="752">
        <v>0</v>
      </c>
      <c r="M9" s="494"/>
      <c r="N9" s="495"/>
      <c r="O9" s="525"/>
      <c r="P9" s="496">
        <f t="shared" si="0"/>
        <v>1205.33</v>
      </c>
      <c r="Q9" s="50"/>
      <c r="R9" s="50"/>
      <c r="S9" s="8"/>
      <c r="T9" s="8"/>
    </row>
    <row r="10" spans="1:20" ht="12.95" customHeight="1" x14ac:dyDescent="0.2">
      <c r="A10" s="1362"/>
      <c r="B10" s="58"/>
      <c r="C10" s="1366">
        <v>30000</v>
      </c>
      <c r="D10" s="475" t="s">
        <v>89</v>
      </c>
      <c r="E10" s="96">
        <v>1646</v>
      </c>
      <c r="F10" s="287">
        <v>66</v>
      </c>
      <c r="G10" s="1367">
        <v>2011</v>
      </c>
      <c r="H10" s="1368">
        <v>30000</v>
      </c>
      <c r="I10" s="102">
        <f>H10*F10/100</f>
        <v>19800</v>
      </c>
      <c r="J10" s="91">
        <v>0</v>
      </c>
      <c r="K10" s="11">
        <v>0</v>
      </c>
      <c r="L10" s="132">
        <v>0</v>
      </c>
      <c r="M10" s="583"/>
      <c r="N10" s="584"/>
      <c r="O10" s="585"/>
      <c r="P10" s="303">
        <f t="shared" si="0"/>
        <v>19800</v>
      </c>
      <c r="Q10" s="12"/>
      <c r="R10" s="13"/>
      <c r="S10" s="8"/>
      <c r="T10" s="8"/>
    </row>
    <row r="11" spans="1:20" ht="12.95" customHeight="1" x14ac:dyDescent="0.2">
      <c r="A11" s="1362"/>
      <c r="B11" s="1365" t="s">
        <v>469</v>
      </c>
      <c r="C11" s="1366"/>
      <c r="D11" s="21" t="s">
        <v>90</v>
      </c>
      <c r="E11" s="54">
        <v>673</v>
      </c>
      <c r="F11" s="55">
        <v>27</v>
      </c>
      <c r="G11" s="1367"/>
      <c r="H11" s="1368"/>
      <c r="I11" s="86">
        <f>H10*F11/100</f>
        <v>8100</v>
      </c>
      <c r="J11" s="85">
        <v>0</v>
      </c>
      <c r="K11" s="22">
        <v>0</v>
      </c>
      <c r="L11" s="110">
        <v>0</v>
      </c>
      <c r="M11" s="27"/>
      <c r="N11" s="28"/>
      <c r="O11" s="29"/>
      <c r="P11" s="172">
        <f t="shared" si="0"/>
        <v>8100</v>
      </c>
      <c r="Q11" s="26"/>
      <c r="R11" s="30"/>
      <c r="S11" s="8"/>
      <c r="T11" s="8"/>
    </row>
    <row r="12" spans="1:20" ht="12.95" customHeight="1" thickBot="1" x14ac:dyDescent="0.25">
      <c r="A12" s="1362"/>
      <c r="B12" s="1365"/>
      <c r="C12" s="1366"/>
      <c r="D12" s="470" t="s">
        <v>80</v>
      </c>
      <c r="E12" s="471">
        <v>175</v>
      </c>
      <c r="F12" s="472">
        <v>7</v>
      </c>
      <c r="G12" s="1367"/>
      <c r="H12" s="1368"/>
      <c r="I12" s="90">
        <f>H10*F12/100</f>
        <v>2100</v>
      </c>
      <c r="J12" s="108">
        <v>0</v>
      </c>
      <c r="K12" s="5">
        <v>0</v>
      </c>
      <c r="L12" s="151">
        <v>0</v>
      </c>
      <c r="M12" s="370"/>
      <c r="N12" s="371"/>
      <c r="O12" s="372"/>
      <c r="P12" s="425">
        <f t="shared" si="0"/>
        <v>2100</v>
      </c>
      <c r="Q12" s="94"/>
      <c r="R12" s="94"/>
      <c r="S12" s="8"/>
      <c r="T12" s="8"/>
    </row>
    <row r="13" spans="1:20" ht="12.95" customHeight="1" x14ac:dyDescent="0.2">
      <c r="A13" s="48"/>
      <c r="B13" s="4"/>
      <c r="C13" s="1369">
        <v>30000</v>
      </c>
      <c r="D13" s="477" t="s">
        <v>89</v>
      </c>
      <c r="E13" s="478">
        <v>1646</v>
      </c>
      <c r="F13" s="479">
        <v>66</v>
      </c>
      <c r="G13" s="1371">
        <v>2012</v>
      </c>
      <c r="H13" s="1373">
        <v>30000</v>
      </c>
      <c r="I13" s="480">
        <f>H13*F13/100</f>
        <v>19800</v>
      </c>
      <c r="J13" s="519">
        <v>0</v>
      </c>
      <c r="K13" s="734">
        <v>0</v>
      </c>
      <c r="L13" s="751">
        <v>0</v>
      </c>
      <c r="M13" s="522"/>
      <c r="N13" s="523"/>
      <c r="O13" s="524"/>
      <c r="P13" s="485">
        <f t="shared" si="0"/>
        <v>19800</v>
      </c>
      <c r="Q13" s="499"/>
      <c r="R13" s="486"/>
      <c r="S13" s="8"/>
      <c r="T13" s="8"/>
    </row>
    <row r="14" spans="1:20" ht="12.95" customHeight="1" x14ac:dyDescent="0.2">
      <c r="A14" s="48"/>
      <c r="B14" s="4"/>
      <c r="C14" s="1366"/>
      <c r="D14" s="21" t="s">
        <v>90</v>
      </c>
      <c r="E14" s="54">
        <v>673</v>
      </c>
      <c r="F14" s="55">
        <v>27</v>
      </c>
      <c r="G14" s="1367"/>
      <c r="H14" s="1368"/>
      <c r="I14" s="86">
        <f>H13*F14/100</f>
        <v>8100</v>
      </c>
      <c r="J14" s="108">
        <v>0</v>
      </c>
      <c r="K14" s="11">
        <v>0</v>
      </c>
      <c r="L14" s="132">
        <v>0</v>
      </c>
      <c r="M14" s="27"/>
      <c r="N14" s="28"/>
      <c r="O14" s="29"/>
      <c r="P14" s="252">
        <f t="shared" si="0"/>
        <v>8100</v>
      </c>
      <c r="Q14" s="30"/>
      <c r="R14" s="253"/>
      <c r="S14" s="8"/>
      <c r="T14" s="8"/>
    </row>
    <row r="15" spans="1:20" ht="12.95" customHeight="1" thickBot="1" x14ac:dyDescent="0.25">
      <c r="A15" s="48"/>
      <c r="B15" s="4"/>
      <c r="C15" s="1370"/>
      <c r="D15" s="487" t="s">
        <v>80</v>
      </c>
      <c r="E15" s="488">
        <v>175</v>
      </c>
      <c r="F15" s="489">
        <v>7</v>
      </c>
      <c r="G15" s="1372"/>
      <c r="H15" s="1374"/>
      <c r="I15" s="516">
        <f>H13*F15/100</f>
        <v>2100</v>
      </c>
      <c r="J15" s="518">
        <v>0</v>
      </c>
      <c r="K15" s="729">
        <v>0</v>
      </c>
      <c r="L15" s="752">
        <v>0</v>
      </c>
      <c r="M15" s="494"/>
      <c r="N15" s="495"/>
      <c r="O15" s="525"/>
      <c r="P15" s="754">
        <f t="shared" si="0"/>
        <v>2100</v>
      </c>
      <c r="Q15" s="50"/>
      <c r="R15" s="689"/>
      <c r="S15" s="8"/>
      <c r="T15" s="8"/>
    </row>
    <row r="16" spans="1:20" ht="12.95" customHeight="1" x14ac:dyDescent="0.2">
      <c r="A16" s="48"/>
      <c r="B16" s="4"/>
      <c r="C16" s="1366">
        <v>30000</v>
      </c>
      <c r="D16" s="475" t="s">
        <v>89</v>
      </c>
      <c r="E16" s="96">
        <v>1646</v>
      </c>
      <c r="F16" s="287">
        <v>66</v>
      </c>
      <c r="G16" s="1367">
        <v>2013</v>
      </c>
      <c r="H16" s="1368">
        <v>30000</v>
      </c>
      <c r="I16" s="102">
        <f>H16*F16/100</f>
        <v>19800</v>
      </c>
      <c r="J16" s="107">
        <v>0</v>
      </c>
      <c r="K16" s="188">
        <v>107219</v>
      </c>
      <c r="L16" s="132">
        <v>0</v>
      </c>
      <c r="M16" s="714"/>
      <c r="N16" s="715"/>
      <c r="O16" s="716"/>
      <c r="P16" s="753">
        <f t="shared" si="0"/>
        <v>-87419</v>
      </c>
      <c r="Q16" s="112"/>
      <c r="R16" s="116"/>
      <c r="S16" s="8"/>
      <c r="T16" s="8"/>
    </row>
    <row r="17" spans="1:20" ht="12.95" customHeight="1" x14ac:dyDescent="0.2">
      <c r="A17" s="48"/>
      <c r="B17" s="4"/>
      <c r="C17" s="1366"/>
      <c r="D17" s="21" t="s">
        <v>90</v>
      </c>
      <c r="E17" s="54">
        <v>673</v>
      </c>
      <c r="F17" s="55">
        <v>27</v>
      </c>
      <c r="G17" s="1367"/>
      <c r="H17" s="1368"/>
      <c r="I17" s="86">
        <f>H16*F17/100</f>
        <v>8100</v>
      </c>
      <c r="J17" s="108">
        <v>0</v>
      </c>
      <c r="K17" s="91"/>
      <c r="L17" s="132">
        <v>0</v>
      </c>
      <c r="M17" s="27"/>
      <c r="N17" s="28"/>
      <c r="O17" s="29"/>
      <c r="P17" s="252">
        <f t="shared" si="0"/>
        <v>8100</v>
      </c>
      <c r="Q17" s="113"/>
      <c r="R17" s="253"/>
      <c r="S17" s="8"/>
      <c r="T17" s="8"/>
    </row>
    <row r="18" spans="1:20" ht="12.95" customHeight="1" thickBot="1" x14ac:dyDescent="0.25">
      <c r="A18" s="48"/>
      <c r="B18" s="4"/>
      <c r="C18" s="1366"/>
      <c r="D18" s="470" t="s">
        <v>80</v>
      </c>
      <c r="E18" s="471">
        <v>175</v>
      </c>
      <c r="F18" s="472">
        <v>7</v>
      </c>
      <c r="G18" s="1367"/>
      <c r="H18" s="1368"/>
      <c r="I18" s="90">
        <f>H16*F18/100</f>
        <v>2100</v>
      </c>
      <c r="J18" s="108">
        <v>0</v>
      </c>
      <c r="K18" s="88">
        <v>0</v>
      </c>
      <c r="L18" s="151">
        <v>0</v>
      </c>
      <c r="M18" s="370"/>
      <c r="N18" s="371"/>
      <c r="O18" s="372"/>
      <c r="P18" s="755">
        <f t="shared" si="0"/>
        <v>2100</v>
      </c>
      <c r="Q18" s="381"/>
      <c r="R18" s="445"/>
      <c r="S18" s="8"/>
      <c r="T18" s="8"/>
    </row>
    <row r="19" spans="1:20" ht="26.25" customHeight="1" x14ac:dyDescent="0.2">
      <c r="A19" s="48"/>
      <c r="B19" s="4"/>
      <c r="C19" s="1369">
        <v>30000</v>
      </c>
      <c r="D19" s="477" t="s">
        <v>89</v>
      </c>
      <c r="E19" s="478">
        <v>1646</v>
      </c>
      <c r="F19" s="479">
        <v>66</v>
      </c>
      <c r="G19" s="1371">
        <v>2014</v>
      </c>
      <c r="H19" s="1373">
        <v>30000</v>
      </c>
      <c r="I19" s="502">
        <f>H19*F19/100</f>
        <v>19800</v>
      </c>
      <c r="J19" s="559">
        <v>0</v>
      </c>
      <c r="K19" s="561">
        <v>30000</v>
      </c>
      <c r="L19" s="562">
        <v>32344</v>
      </c>
      <c r="M19" s="705" t="s">
        <v>91</v>
      </c>
      <c r="N19" s="708" t="s">
        <v>32</v>
      </c>
      <c r="O19" s="524">
        <v>33000</v>
      </c>
      <c r="P19" s="756">
        <f t="shared" si="0"/>
        <v>-10200</v>
      </c>
      <c r="Q19" s="507"/>
      <c r="R19" s="688"/>
      <c r="S19" s="8"/>
      <c r="T19" s="8"/>
    </row>
    <row r="20" spans="1:20" ht="12.95" customHeight="1" x14ac:dyDescent="0.2">
      <c r="A20" s="48"/>
      <c r="B20" s="4"/>
      <c r="C20" s="1366"/>
      <c r="D20" s="21" t="s">
        <v>90</v>
      </c>
      <c r="E20" s="54">
        <v>673</v>
      </c>
      <c r="F20" s="55">
        <v>27</v>
      </c>
      <c r="G20" s="1367"/>
      <c r="H20" s="1368"/>
      <c r="I20" s="86">
        <f>H19*F20/100</f>
        <v>8100</v>
      </c>
      <c r="J20" s="87">
        <v>0</v>
      </c>
      <c r="K20" s="91">
        <v>0</v>
      </c>
      <c r="L20" s="132">
        <v>0</v>
      </c>
      <c r="M20" s="51"/>
      <c r="N20" s="52"/>
      <c r="O20" s="53"/>
      <c r="P20" s="252">
        <f t="shared" si="0"/>
        <v>8100</v>
      </c>
      <c r="Q20" s="316"/>
      <c r="R20" s="253"/>
      <c r="S20" s="8"/>
      <c r="T20" s="8"/>
    </row>
    <row r="21" spans="1:20" ht="12.95" customHeight="1" thickBot="1" x14ac:dyDescent="0.25">
      <c r="A21" s="48"/>
      <c r="B21" s="4"/>
      <c r="C21" s="1370"/>
      <c r="D21" s="487" t="s">
        <v>80</v>
      </c>
      <c r="E21" s="488">
        <v>175</v>
      </c>
      <c r="F21" s="489">
        <v>7</v>
      </c>
      <c r="G21" s="1372"/>
      <c r="H21" s="1374"/>
      <c r="I21" s="490">
        <f>H19*F21/100</f>
        <v>2100</v>
      </c>
      <c r="J21" s="491">
        <v>0</v>
      </c>
      <c r="K21" s="517">
        <v>0</v>
      </c>
      <c r="L21" s="752">
        <v>0</v>
      </c>
      <c r="M21" s="571"/>
      <c r="N21" s="572"/>
      <c r="O21" s="573"/>
      <c r="P21" s="754">
        <f t="shared" si="0"/>
        <v>2100</v>
      </c>
      <c r="Q21" s="686"/>
      <c r="R21" s="757"/>
      <c r="S21" s="8"/>
      <c r="T21" s="8"/>
    </row>
    <row r="22" spans="1:20" ht="27.75" customHeight="1" x14ac:dyDescent="0.2">
      <c r="A22" s="48"/>
      <c r="B22" s="4"/>
      <c r="C22" s="1366">
        <v>30000</v>
      </c>
      <c r="D22" s="475" t="s">
        <v>89</v>
      </c>
      <c r="E22" s="96">
        <v>1646</v>
      </c>
      <c r="F22" s="287">
        <v>66</v>
      </c>
      <c r="G22" s="1367">
        <v>2015</v>
      </c>
      <c r="H22" s="1368">
        <v>30000</v>
      </c>
      <c r="I22" s="476">
        <f>H22*F22/100</f>
        <v>19800</v>
      </c>
      <c r="J22" s="206">
        <v>0</v>
      </c>
      <c r="K22" s="235">
        <v>30000</v>
      </c>
      <c r="L22" s="338">
        <v>0</v>
      </c>
      <c r="M22" s="304" t="s">
        <v>245</v>
      </c>
      <c r="N22" s="884" t="s">
        <v>170</v>
      </c>
      <c r="O22" s="619">
        <v>120000</v>
      </c>
      <c r="P22" s="753">
        <f t="shared" si="0"/>
        <v>-10200</v>
      </c>
      <c r="Q22" s="315"/>
      <c r="R22" s="116"/>
      <c r="S22" s="8"/>
      <c r="T22" s="8"/>
    </row>
    <row r="23" spans="1:20" ht="12.95" customHeight="1" x14ac:dyDescent="0.2">
      <c r="A23" s="48"/>
      <c r="B23" s="4"/>
      <c r="C23" s="1366"/>
      <c r="D23" s="21" t="s">
        <v>90</v>
      </c>
      <c r="E23" s="54">
        <v>673</v>
      </c>
      <c r="F23" s="55">
        <v>27</v>
      </c>
      <c r="G23" s="1367"/>
      <c r="H23" s="1368"/>
      <c r="I23" s="86">
        <f>H22*F23/100</f>
        <v>8100</v>
      </c>
      <c r="J23" s="89">
        <v>0</v>
      </c>
      <c r="K23" s="91">
        <v>0</v>
      </c>
      <c r="L23" s="132">
        <v>0</v>
      </c>
      <c r="M23" s="17"/>
      <c r="N23" s="750"/>
      <c r="O23" s="18"/>
      <c r="P23" s="172">
        <f t="shared" si="0"/>
        <v>8100</v>
      </c>
      <c r="Q23" s="316"/>
      <c r="R23" s="13"/>
      <c r="S23" s="8"/>
      <c r="T23" s="8"/>
    </row>
    <row r="24" spans="1:20" ht="12.95" customHeight="1" thickBot="1" x14ac:dyDescent="0.25">
      <c r="A24" s="48"/>
      <c r="B24" s="4"/>
      <c r="C24" s="1366"/>
      <c r="D24" s="470" t="s">
        <v>80</v>
      </c>
      <c r="E24" s="471">
        <v>175</v>
      </c>
      <c r="F24" s="472">
        <v>7</v>
      </c>
      <c r="G24" s="1367"/>
      <c r="H24" s="1368"/>
      <c r="I24" s="473">
        <f>H22*F24/100</f>
        <v>2100</v>
      </c>
      <c r="J24" s="107">
        <v>0</v>
      </c>
      <c r="K24" s="88">
        <v>0</v>
      </c>
      <c r="L24" s="151">
        <v>0</v>
      </c>
      <c r="M24" s="370"/>
      <c r="N24" s="758"/>
      <c r="O24" s="372"/>
      <c r="P24" s="425">
        <f t="shared" si="0"/>
        <v>2100</v>
      </c>
      <c r="Q24" s="673"/>
      <c r="R24" s="94"/>
      <c r="S24" s="8"/>
      <c r="T24" s="8"/>
    </row>
    <row r="25" spans="1:20" ht="27.75" customHeight="1" x14ac:dyDescent="0.2">
      <c r="A25" s="48"/>
      <c r="B25" s="4"/>
      <c r="C25" s="1369">
        <v>30000</v>
      </c>
      <c r="D25" s="707" t="s">
        <v>89</v>
      </c>
      <c r="E25" s="555">
        <v>1646</v>
      </c>
      <c r="F25" s="556">
        <v>66</v>
      </c>
      <c r="G25" s="1371">
        <v>2016</v>
      </c>
      <c r="H25" s="1373">
        <v>30000</v>
      </c>
      <c r="I25" s="502">
        <f>H25*F25/100</f>
        <v>19800</v>
      </c>
      <c r="J25" s="559">
        <v>0</v>
      </c>
      <c r="K25" s="504">
        <v>12658</v>
      </c>
      <c r="L25" s="759">
        <v>0</v>
      </c>
      <c r="M25" s="636" t="s">
        <v>245</v>
      </c>
      <c r="N25" s="637" t="s">
        <v>170</v>
      </c>
      <c r="O25" s="616">
        <v>120000</v>
      </c>
      <c r="P25" s="485">
        <f t="shared" ref="P25:P36" si="1">I25-J25-K25</f>
        <v>7142</v>
      </c>
      <c r="Q25" s="760"/>
      <c r="R25" s="486"/>
      <c r="S25" s="8"/>
      <c r="T25" s="8"/>
    </row>
    <row r="26" spans="1:20" ht="12.95" customHeight="1" x14ac:dyDescent="0.2">
      <c r="A26" s="48"/>
      <c r="B26" s="4"/>
      <c r="C26" s="1366"/>
      <c r="D26" s="21" t="s">
        <v>90</v>
      </c>
      <c r="E26" s="54">
        <v>673</v>
      </c>
      <c r="F26" s="55">
        <v>27</v>
      </c>
      <c r="G26" s="1367"/>
      <c r="H26" s="1368"/>
      <c r="I26" s="86">
        <f>H25*F26/100</f>
        <v>8100</v>
      </c>
      <c r="J26" s="89">
        <v>0</v>
      </c>
      <c r="K26" s="91">
        <v>0</v>
      </c>
      <c r="L26" s="132">
        <v>0</v>
      </c>
      <c r="M26" s="17"/>
      <c r="N26" s="750"/>
      <c r="O26" s="18"/>
      <c r="P26" s="172">
        <f t="shared" si="1"/>
        <v>8100</v>
      </c>
      <c r="Q26" s="336"/>
      <c r="R26" s="30"/>
      <c r="S26" s="8"/>
      <c r="T26" s="8"/>
    </row>
    <row r="27" spans="1:20" ht="12.95" customHeight="1" thickBot="1" x14ac:dyDescent="0.25">
      <c r="A27" s="48"/>
      <c r="B27" s="4"/>
      <c r="C27" s="1370"/>
      <c r="D27" s="487" t="s">
        <v>80</v>
      </c>
      <c r="E27" s="488">
        <v>175</v>
      </c>
      <c r="F27" s="489">
        <v>7</v>
      </c>
      <c r="G27" s="1372"/>
      <c r="H27" s="1374"/>
      <c r="I27" s="490">
        <f>H25*F27/100</f>
        <v>2100</v>
      </c>
      <c r="J27" s="492">
        <v>0</v>
      </c>
      <c r="K27" s="517">
        <v>0</v>
      </c>
      <c r="L27" s="752">
        <v>0</v>
      </c>
      <c r="M27" s="494"/>
      <c r="N27" s="761"/>
      <c r="O27" s="525"/>
      <c r="P27" s="496">
        <f t="shared" si="1"/>
        <v>2100</v>
      </c>
      <c r="Q27" s="762"/>
      <c r="R27" s="378"/>
      <c r="S27" s="8"/>
      <c r="T27" s="8"/>
    </row>
    <row r="28" spans="1:20" ht="25.5" customHeight="1" x14ac:dyDescent="0.2">
      <c r="A28" s="48"/>
      <c r="B28" s="4"/>
      <c r="C28" s="1369">
        <v>30000</v>
      </c>
      <c r="D28" s="477" t="s">
        <v>89</v>
      </c>
      <c r="E28" s="478">
        <v>1646</v>
      </c>
      <c r="F28" s="479">
        <v>66</v>
      </c>
      <c r="G28" s="1371">
        <v>2017</v>
      </c>
      <c r="H28" s="1373">
        <v>30000</v>
      </c>
      <c r="I28" s="777">
        <f>H28*F28/100</f>
        <v>19800</v>
      </c>
      <c r="J28" s="559">
        <v>0</v>
      </c>
      <c r="K28" s="482">
        <v>47342</v>
      </c>
      <c r="L28" s="759">
        <v>0</v>
      </c>
      <c r="M28" s="636" t="s">
        <v>245</v>
      </c>
      <c r="N28" s="637" t="s">
        <v>246</v>
      </c>
      <c r="O28" s="616">
        <v>120000</v>
      </c>
      <c r="P28" s="485">
        <f t="shared" ref="P28:P33" si="2">I28-J28-K28</f>
        <v>-27542</v>
      </c>
      <c r="Q28" s="939"/>
      <c r="R28" s="557"/>
      <c r="S28" s="8"/>
      <c r="T28" s="8"/>
    </row>
    <row r="29" spans="1:20" ht="12.95" customHeight="1" x14ac:dyDescent="0.2">
      <c r="A29" s="48"/>
      <c r="B29" s="4"/>
      <c r="C29" s="1366"/>
      <c r="D29" s="21" t="s">
        <v>90</v>
      </c>
      <c r="E29" s="54">
        <v>673</v>
      </c>
      <c r="F29" s="55">
        <v>27</v>
      </c>
      <c r="G29" s="1367"/>
      <c r="H29" s="1368"/>
      <c r="I29" s="405">
        <f>H28*F29/100</f>
        <v>8100</v>
      </c>
      <c r="J29" s="89">
        <v>0</v>
      </c>
      <c r="K29" s="89">
        <v>0</v>
      </c>
      <c r="L29" s="132">
        <v>0</v>
      </c>
      <c r="M29" s="27"/>
      <c r="N29" s="28"/>
      <c r="O29" s="29"/>
      <c r="P29" s="172">
        <f t="shared" si="2"/>
        <v>8100</v>
      </c>
      <c r="Q29" s="336"/>
      <c r="R29" s="30"/>
      <c r="S29" s="8"/>
      <c r="T29" s="8"/>
    </row>
    <row r="30" spans="1:20" ht="12.95" customHeight="1" thickBot="1" x14ac:dyDescent="0.25">
      <c r="A30" s="48"/>
      <c r="B30" s="4"/>
      <c r="C30" s="1370"/>
      <c r="D30" s="487" t="s">
        <v>80</v>
      </c>
      <c r="E30" s="488">
        <v>175</v>
      </c>
      <c r="F30" s="489">
        <v>7</v>
      </c>
      <c r="G30" s="1372"/>
      <c r="H30" s="1374"/>
      <c r="I30" s="858">
        <f>H28*F30/100</f>
        <v>2100</v>
      </c>
      <c r="J30" s="492">
        <v>0</v>
      </c>
      <c r="K30" s="492">
        <v>0</v>
      </c>
      <c r="L30" s="752">
        <v>0</v>
      </c>
      <c r="M30" s="494"/>
      <c r="N30" s="495"/>
      <c r="O30" s="525"/>
      <c r="P30" s="496">
        <f t="shared" si="2"/>
        <v>2100</v>
      </c>
      <c r="Q30" s="940"/>
      <c r="R30" s="50"/>
      <c r="S30" s="8"/>
      <c r="T30" s="8"/>
    </row>
    <row r="31" spans="1:20" ht="27" customHeight="1" x14ac:dyDescent="0.2">
      <c r="A31" s="48"/>
      <c r="B31" s="4"/>
      <c r="C31" s="1369">
        <v>30000</v>
      </c>
      <c r="D31" s="477" t="s">
        <v>89</v>
      </c>
      <c r="E31" s="478">
        <v>1646</v>
      </c>
      <c r="F31" s="479">
        <v>66</v>
      </c>
      <c r="G31" s="1371">
        <v>2018</v>
      </c>
      <c r="H31" s="1373">
        <v>30000</v>
      </c>
      <c r="I31" s="777">
        <f>H31*F31/100</f>
        <v>19800</v>
      </c>
      <c r="J31" s="559">
        <v>0</v>
      </c>
      <c r="K31" s="482">
        <v>30000</v>
      </c>
      <c r="L31" s="759">
        <v>0</v>
      </c>
      <c r="M31" s="636" t="s">
        <v>245</v>
      </c>
      <c r="N31" s="637" t="s">
        <v>246</v>
      </c>
      <c r="O31" s="616">
        <v>120000</v>
      </c>
      <c r="P31" s="485">
        <f t="shared" si="2"/>
        <v>-10200</v>
      </c>
      <c r="Q31" s="939"/>
      <c r="R31" s="557"/>
      <c r="S31" s="8"/>
      <c r="T31" s="8"/>
    </row>
    <row r="32" spans="1:20" ht="12.95" customHeight="1" x14ac:dyDescent="0.2">
      <c r="A32" s="48"/>
      <c r="B32" s="4"/>
      <c r="C32" s="1366"/>
      <c r="D32" s="21" t="s">
        <v>90</v>
      </c>
      <c r="E32" s="54">
        <v>673</v>
      </c>
      <c r="F32" s="55">
        <v>27</v>
      </c>
      <c r="G32" s="1367"/>
      <c r="H32" s="1368"/>
      <c r="I32" s="405">
        <f>H31*F32/100</f>
        <v>8100</v>
      </c>
      <c r="J32" s="89">
        <v>0</v>
      </c>
      <c r="K32" s="89">
        <v>0</v>
      </c>
      <c r="L32" s="132">
        <v>0</v>
      </c>
      <c r="M32" s="27"/>
      <c r="N32" s="28"/>
      <c r="O32" s="29"/>
      <c r="P32" s="172">
        <f t="shared" si="2"/>
        <v>8100</v>
      </c>
      <c r="Q32" s="336"/>
      <c r="R32" s="30"/>
      <c r="S32" s="8"/>
      <c r="T32" s="8"/>
    </row>
    <row r="33" spans="1:20" ht="12.95" customHeight="1" thickBot="1" x14ac:dyDescent="0.25">
      <c r="A33" s="48"/>
      <c r="B33" s="4"/>
      <c r="C33" s="1370"/>
      <c r="D33" s="487" t="s">
        <v>80</v>
      </c>
      <c r="E33" s="488">
        <v>175</v>
      </c>
      <c r="F33" s="489">
        <v>7</v>
      </c>
      <c r="G33" s="1372"/>
      <c r="H33" s="1374"/>
      <c r="I33" s="858">
        <f>H31*F33/100</f>
        <v>2100</v>
      </c>
      <c r="J33" s="492">
        <v>0</v>
      </c>
      <c r="K33" s="492">
        <v>0</v>
      </c>
      <c r="L33" s="752">
        <v>0</v>
      </c>
      <c r="M33" s="494"/>
      <c r="N33" s="495"/>
      <c r="O33" s="525"/>
      <c r="P33" s="496">
        <f t="shared" si="2"/>
        <v>2100</v>
      </c>
      <c r="Q33" s="940"/>
      <c r="R33" s="50"/>
      <c r="S33" s="8"/>
      <c r="T33" s="8"/>
    </row>
    <row r="34" spans="1:20" ht="27" customHeight="1" x14ac:dyDescent="0.2">
      <c r="A34" s="48"/>
      <c r="B34" s="4"/>
      <c r="C34" s="1366">
        <v>30000</v>
      </c>
      <c r="D34" s="475" t="s">
        <v>89</v>
      </c>
      <c r="E34" s="96">
        <v>1646</v>
      </c>
      <c r="F34" s="287">
        <v>66</v>
      </c>
      <c r="G34" s="1367">
        <v>2019</v>
      </c>
      <c r="H34" s="1368">
        <v>22726</v>
      </c>
      <c r="I34" s="365">
        <f>H34*F34/100</f>
        <v>14999.16</v>
      </c>
      <c r="J34" s="206">
        <v>0</v>
      </c>
      <c r="K34" s="236">
        <v>22726</v>
      </c>
      <c r="L34" s="338">
        <v>0</v>
      </c>
      <c r="M34" s="304" t="s">
        <v>245</v>
      </c>
      <c r="N34" s="884" t="s">
        <v>246</v>
      </c>
      <c r="O34" s="619">
        <v>120000</v>
      </c>
      <c r="P34" s="303">
        <f t="shared" si="1"/>
        <v>-7726.84</v>
      </c>
      <c r="Q34" s="409"/>
      <c r="R34" s="94"/>
      <c r="S34" s="8"/>
      <c r="T34" s="8"/>
    </row>
    <row r="35" spans="1:20" ht="12.95" customHeight="1" x14ac:dyDescent="0.2">
      <c r="A35" s="48"/>
      <c r="B35" s="4"/>
      <c r="C35" s="1366"/>
      <c r="D35" s="21" t="s">
        <v>90</v>
      </c>
      <c r="E35" s="54">
        <v>673</v>
      </c>
      <c r="F35" s="55">
        <v>27</v>
      </c>
      <c r="G35" s="1367"/>
      <c r="H35" s="1368"/>
      <c r="I35" s="405">
        <f>H34*F35/100</f>
        <v>6136.02</v>
      </c>
      <c r="J35" s="89">
        <v>0</v>
      </c>
      <c r="K35" s="89">
        <v>0</v>
      </c>
      <c r="L35" s="132">
        <v>0</v>
      </c>
      <c r="M35" s="27"/>
      <c r="N35" s="28"/>
      <c r="O35" s="29"/>
      <c r="P35" s="172">
        <f t="shared" si="1"/>
        <v>6136.02</v>
      </c>
      <c r="Q35" s="336"/>
      <c r="R35" s="30"/>
      <c r="S35" s="8"/>
      <c r="T35" s="8"/>
    </row>
    <row r="36" spans="1:20" ht="12.95" customHeight="1" thickBot="1" x14ac:dyDescent="0.25">
      <c r="A36" s="48"/>
      <c r="B36" s="4"/>
      <c r="C36" s="1370"/>
      <c r="D36" s="10" t="s">
        <v>80</v>
      </c>
      <c r="E36" s="96">
        <v>175</v>
      </c>
      <c r="F36" s="97">
        <v>7</v>
      </c>
      <c r="G36" s="1372"/>
      <c r="H36" s="1374"/>
      <c r="I36" s="369">
        <f>H34*F36/100</f>
        <v>1590.82</v>
      </c>
      <c r="J36" s="89">
        <v>0</v>
      </c>
      <c r="K36" s="89">
        <v>0</v>
      </c>
      <c r="L36" s="132">
        <v>0</v>
      </c>
      <c r="M36" s="370"/>
      <c r="N36" s="371"/>
      <c r="O36" s="372"/>
      <c r="P36" s="172">
        <f t="shared" si="1"/>
        <v>1590.82</v>
      </c>
      <c r="Q36" s="409"/>
      <c r="R36" s="94"/>
      <c r="S36" s="8"/>
      <c r="T36" s="8"/>
    </row>
    <row r="37" spans="1:20" ht="18" customHeight="1" thickBot="1" x14ac:dyDescent="0.25">
      <c r="A37" s="384"/>
      <c r="B37" s="385"/>
      <c r="C37" s="386"/>
      <c r="D37" s="387"/>
      <c r="E37" s="388"/>
      <c r="F37" s="389"/>
      <c r="G37" s="390" t="s">
        <v>0</v>
      </c>
      <c r="H37" s="391">
        <f>SUM(H7:H36)</f>
        <v>279945</v>
      </c>
      <c r="I37" s="410">
        <f>SUM(I7:I36)</f>
        <v>279945</v>
      </c>
      <c r="J37" s="393">
        <f>SUM(J7:J24)</f>
        <v>0</v>
      </c>
      <c r="K37" s="393">
        <f>SUM(K16:K36)</f>
        <v>279945</v>
      </c>
      <c r="L37" s="394">
        <f>SUM(L7:L36)</f>
        <v>32344</v>
      </c>
      <c r="M37" s="395"/>
      <c r="N37" s="396"/>
      <c r="O37" s="397"/>
      <c r="P37" s="398">
        <f>SUM(P7:P36)</f>
        <v>0</v>
      </c>
      <c r="Q37" s="411"/>
      <c r="R37" s="412"/>
      <c r="S37" s="8"/>
      <c r="T37" s="8"/>
    </row>
    <row r="38" spans="1:20" ht="3" customHeight="1" x14ac:dyDescent="0.2">
      <c r="A38" s="31"/>
      <c r="B38" s="31"/>
      <c r="C38" s="31"/>
      <c r="D38" s="31"/>
      <c r="E38" s="31"/>
      <c r="F38" s="31"/>
      <c r="G38" s="31"/>
      <c r="H38" s="32"/>
      <c r="I38" s="31"/>
      <c r="J38" s="31"/>
      <c r="K38" s="31"/>
      <c r="L38" s="31"/>
      <c r="M38" s="31"/>
      <c r="N38" s="31"/>
      <c r="O38" s="31"/>
      <c r="P38" s="31"/>
      <c r="Q38" s="31"/>
      <c r="R38" s="31"/>
      <c r="S38" s="8"/>
      <c r="T38" s="8"/>
    </row>
    <row r="39" spans="1:20" ht="38.25" customHeight="1" x14ac:dyDescent="0.2">
      <c r="A39" s="6"/>
      <c r="B39" s="6"/>
      <c r="C39" s="6"/>
      <c r="D39" s="1119" t="s">
        <v>44</v>
      </c>
      <c r="E39" s="1364" t="s">
        <v>45</v>
      </c>
      <c r="F39" s="1364"/>
      <c r="G39" s="1091" t="s">
        <v>206</v>
      </c>
      <c r="H39" s="1091" t="s">
        <v>207</v>
      </c>
      <c r="I39" s="1091" t="s">
        <v>280</v>
      </c>
      <c r="J39" s="1091" t="s">
        <v>209</v>
      </c>
      <c r="K39" s="1091" t="s">
        <v>282</v>
      </c>
      <c r="L39" s="169"/>
      <c r="M39" s="74"/>
      <c r="N39" s="74"/>
      <c r="O39" s="74"/>
      <c r="P39" s="7"/>
      <c r="Q39" s="8"/>
      <c r="R39" s="8"/>
      <c r="S39" s="8"/>
      <c r="T39" s="8"/>
    </row>
    <row r="40" spans="1:20" ht="12" customHeight="1" x14ac:dyDescent="0.2">
      <c r="A40" s="8"/>
      <c r="B40" s="8"/>
      <c r="C40" s="8"/>
      <c r="D40" s="92"/>
      <c r="E40" s="295"/>
      <c r="F40" s="295"/>
      <c r="G40" s="1082" t="s">
        <v>140</v>
      </c>
      <c r="H40" s="1082" t="s">
        <v>141</v>
      </c>
      <c r="I40" s="1082" t="s">
        <v>142</v>
      </c>
      <c r="J40" s="1082" t="s">
        <v>143</v>
      </c>
      <c r="K40" s="1081" t="s">
        <v>151</v>
      </c>
      <c r="L40" s="176"/>
      <c r="M40" s="8"/>
      <c r="N40" s="8"/>
      <c r="O40" s="8"/>
      <c r="P40" s="175"/>
      <c r="Q40" s="8"/>
      <c r="R40" s="8"/>
      <c r="S40" s="8"/>
      <c r="T40" s="8"/>
    </row>
    <row r="41" spans="1:20" ht="12" customHeight="1" x14ac:dyDescent="0.2">
      <c r="D41" s="75" t="s">
        <v>89</v>
      </c>
      <c r="E41" s="83">
        <v>1646</v>
      </c>
      <c r="F41" s="83">
        <v>66</v>
      </c>
      <c r="G41" s="337">
        <f>I22+I19+I16+I13+I10+I7+I25+I34+I28+I31</f>
        <v>184763.7</v>
      </c>
      <c r="H41" s="79">
        <f>J37</f>
        <v>0</v>
      </c>
      <c r="I41" s="337">
        <f>K37</f>
        <v>279945</v>
      </c>
      <c r="J41" s="337">
        <f>L37</f>
        <v>32344</v>
      </c>
      <c r="K41" s="208">
        <f>G41-H41-I41</f>
        <v>-95181.299999999988</v>
      </c>
      <c r="L41" s="176"/>
      <c r="P41" s="175"/>
    </row>
    <row r="42" spans="1:20" ht="12" customHeight="1" x14ac:dyDescent="0.2">
      <c r="D42" s="76" t="s">
        <v>90</v>
      </c>
      <c r="E42" s="83">
        <v>673</v>
      </c>
      <c r="F42" s="83">
        <v>27</v>
      </c>
      <c r="G42" s="337">
        <f>I23+I20+I17+I14+I11+I8+I26+I35+I29+I32</f>
        <v>75585.149999999994</v>
      </c>
      <c r="H42" s="79">
        <f>J38</f>
        <v>0</v>
      </c>
      <c r="I42" s="79">
        <v>0</v>
      </c>
      <c r="J42" s="77">
        <v>0</v>
      </c>
      <c r="K42" s="208">
        <f>G42-H42-I42</f>
        <v>75585.149999999994</v>
      </c>
      <c r="L42" s="176"/>
      <c r="P42" s="175"/>
    </row>
    <row r="43" spans="1:20" ht="12" customHeight="1" x14ac:dyDescent="0.2">
      <c r="D43" s="76" t="s">
        <v>80</v>
      </c>
      <c r="E43" s="83">
        <v>175</v>
      </c>
      <c r="F43" s="83">
        <v>7</v>
      </c>
      <c r="G43" s="337">
        <f>I24+I21+I18+I15+I12+I9+I27+I36+I30+I33</f>
        <v>19596.150000000001</v>
      </c>
      <c r="H43" s="1085">
        <v>0</v>
      </c>
      <c r="I43" s="1085">
        <v>0</v>
      </c>
      <c r="J43" s="1085">
        <v>0</v>
      </c>
      <c r="K43" s="208">
        <f>G43-H43-I43</f>
        <v>19596.150000000001</v>
      </c>
    </row>
    <row r="44" spans="1:20" x14ac:dyDescent="0.2">
      <c r="H44" s="182"/>
      <c r="I44" s="182"/>
      <c r="J44" s="182"/>
      <c r="K44" s="182"/>
    </row>
  </sheetData>
  <mergeCells count="54">
    <mergeCell ref="A7:A12"/>
    <mergeCell ref="R4:R5"/>
    <mergeCell ref="M6:O6"/>
    <mergeCell ref="E6:F6"/>
    <mergeCell ref="G6:H6"/>
    <mergeCell ref="B11:B12"/>
    <mergeCell ref="B7:B9"/>
    <mergeCell ref="C10:C12"/>
    <mergeCell ref="G10:G12"/>
    <mergeCell ref="H10:H12"/>
    <mergeCell ref="C7:C9"/>
    <mergeCell ref="G7:G9"/>
    <mergeCell ref="H7:H9"/>
    <mergeCell ref="A1:R1"/>
    <mergeCell ref="A2:R2"/>
    <mergeCell ref="A3:R3"/>
    <mergeCell ref="A4:A5"/>
    <mergeCell ref="B4:B5"/>
    <mergeCell ref="C4:C5"/>
    <mergeCell ref="D4:D5"/>
    <mergeCell ref="E4:F4"/>
    <mergeCell ref="G4:H4"/>
    <mergeCell ref="I4:I5"/>
    <mergeCell ref="J4:J5"/>
    <mergeCell ref="K4:K5"/>
    <mergeCell ref="M4:O4"/>
    <mergeCell ref="P4:P5"/>
    <mergeCell ref="L4:L5"/>
    <mergeCell ref="Q4:Q5"/>
    <mergeCell ref="C34:C36"/>
    <mergeCell ref="G34:G36"/>
    <mergeCell ref="H34:H36"/>
    <mergeCell ref="C28:C30"/>
    <mergeCell ref="G28:G30"/>
    <mergeCell ref="H28:H30"/>
    <mergeCell ref="C31:C33"/>
    <mergeCell ref="G31:G33"/>
    <mergeCell ref="H31:H33"/>
    <mergeCell ref="C13:C15"/>
    <mergeCell ref="G13:G15"/>
    <mergeCell ref="H13:H15"/>
    <mergeCell ref="E39:F39"/>
    <mergeCell ref="C16:C18"/>
    <mergeCell ref="G16:G18"/>
    <mergeCell ref="H16:H18"/>
    <mergeCell ref="C25:C27"/>
    <mergeCell ref="G25:G27"/>
    <mergeCell ref="H25:H27"/>
    <mergeCell ref="C22:C24"/>
    <mergeCell ref="G22:G24"/>
    <mergeCell ref="H22:H24"/>
    <mergeCell ref="C19:C21"/>
    <mergeCell ref="G19:G21"/>
    <mergeCell ref="H19:H21"/>
  </mergeCells>
  <pageMargins left="1.35" right="0.1" top="0.3" bottom="0.05" header="0.3" footer="0.18"/>
  <pageSetup paperSize="5" scale="83" fitToHeight="0" orientation="landscape" r:id="rId1"/>
  <headerFooter alignWithMargins="0"/>
  <ignoredErrors>
    <ignoredError sqref="J37:L37"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44"/>
  <sheetViews>
    <sheetView topLeftCell="A23" zoomScaleNormal="100" workbookViewId="0">
      <selection activeCell="M39" sqref="M39"/>
    </sheetView>
  </sheetViews>
  <sheetFormatPr defaultRowHeight="12.75" x14ac:dyDescent="0.2"/>
  <cols>
    <col min="1" max="1" width="11.140625" customWidth="1"/>
    <col min="2" max="2" width="10.28515625" customWidth="1"/>
    <col min="3" max="3" width="8.85546875" customWidth="1"/>
    <col min="4" max="4" width="12.140625" customWidth="1"/>
    <col min="5" max="5" width="6.7109375" customWidth="1"/>
    <col min="6" max="6" width="4.7109375" customWidth="1"/>
    <col min="7" max="7" width="7.85546875" customWidth="1"/>
    <col min="8" max="8" width="7.5703125" style="15" customWidth="1"/>
    <col min="9" max="9" width="9.140625" customWidth="1"/>
    <col min="10" max="10" width="8.28515625" customWidth="1"/>
    <col min="11" max="11" width="10.85546875" customWidth="1"/>
    <col min="12" max="12" width="11" customWidth="1"/>
    <col min="13" max="13" width="46.140625" customWidth="1"/>
    <col min="14" max="14" width="10.28515625" customWidth="1"/>
    <col min="15" max="15" width="7.7109375" customWidth="1"/>
    <col min="16" max="16" width="11.85546875" customWidth="1"/>
    <col min="17" max="17" width="11" customWidth="1"/>
    <col min="18" max="18" width="8.42578125" customWidth="1"/>
  </cols>
  <sheetData>
    <row r="1" spans="1:20" ht="23.2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20.2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8"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3.75" customHeight="1" x14ac:dyDescent="0.2">
      <c r="A4" s="1351" t="s">
        <v>48</v>
      </c>
      <c r="B4" s="1343" t="s">
        <v>3</v>
      </c>
      <c r="C4" s="1343" t="s">
        <v>217</v>
      </c>
      <c r="D4" s="1343" t="s">
        <v>29</v>
      </c>
      <c r="E4" s="1352" t="s">
        <v>4</v>
      </c>
      <c r="F4" s="1344"/>
      <c r="G4" s="1353" t="s">
        <v>186</v>
      </c>
      <c r="H4" s="1354"/>
      <c r="I4" s="1343" t="s">
        <v>206</v>
      </c>
      <c r="J4" s="1344" t="s">
        <v>207</v>
      </c>
      <c r="K4" s="1446" t="s">
        <v>208</v>
      </c>
      <c r="L4" s="1446" t="s">
        <v>209</v>
      </c>
      <c r="M4" s="1358" t="s">
        <v>26</v>
      </c>
      <c r="N4" s="1359"/>
      <c r="O4" s="1360"/>
      <c r="P4" s="1446" t="s">
        <v>210</v>
      </c>
      <c r="Q4" s="1344" t="s">
        <v>6</v>
      </c>
      <c r="R4" s="1345" t="s">
        <v>30</v>
      </c>
      <c r="S4" s="8"/>
      <c r="T4" s="8"/>
    </row>
    <row r="5" spans="1:20" ht="35.25" customHeight="1" thickBot="1" x14ac:dyDescent="0.25">
      <c r="A5" s="1351"/>
      <c r="B5" s="1343"/>
      <c r="C5" s="1343"/>
      <c r="D5" s="1343"/>
      <c r="E5" s="7" t="s">
        <v>19</v>
      </c>
      <c r="F5" s="7" t="s">
        <v>24</v>
      </c>
      <c r="G5" s="2" t="s">
        <v>1</v>
      </c>
      <c r="H5" s="14" t="s">
        <v>2</v>
      </c>
      <c r="I5" s="1343"/>
      <c r="J5" s="1344"/>
      <c r="K5" s="1446"/>
      <c r="L5" s="1446"/>
      <c r="M5" s="103" t="s">
        <v>27</v>
      </c>
      <c r="N5" s="580" t="s">
        <v>28</v>
      </c>
      <c r="O5" s="581" t="s">
        <v>31</v>
      </c>
      <c r="P5" s="1446"/>
      <c r="Q5" s="1344"/>
      <c r="R5" s="1343"/>
      <c r="S5" s="8"/>
      <c r="T5" s="8"/>
    </row>
    <row r="6" spans="1:20" ht="15" customHeight="1" thickBot="1" x14ac:dyDescent="0.25">
      <c r="A6" s="1092">
        <v>1</v>
      </c>
      <c r="B6" s="610">
        <v>2</v>
      </c>
      <c r="C6" s="1093">
        <v>3</v>
      </c>
      <c r="D6" s="610">
        <v>4</v>
      </c>
      <c r="E6" s="1355">
        <v>5</v>
      </c>
      <c r="F6" s="1357"/>
      <c r="G6" s="1355">
        <v>6</v>
      </c>
      <c r="H6" s="1357"/>
      <c r="I6" s="1093">
        <v>7</v>
      </c>
      <c r="J6" s="1093">
        <v>8</v>
      </c>
      <c r="K6" s="1093">
        <v>9</v>
      </c>
      <c r="L6" s="1094">
        <v>10</v>
      </c>
      <c r="M6" s="1355">
        <v>11</v>
      </c>
      <c r="N6" s="1356"/>
      <c r="O6" s="1357"/>
      <c r="P6" s="613" t="s">
        <v>144</v>
      </c>
      <c r="Q6" s="1094">
        <v>13</v>
      </c>
      <c r="R6" s="610">
        <v>14</v>
      </c>
      <c r="S6" s="8"/>
      <c r="T6" s="8"/>
    </row>
    <row r="7" spans="1:20" ht="12.95" customHeight="1" x14ac:dyDescent="0.2">
      <c r="A7" s="1361" t="s">
        <v>85</v>
      </c>
      <c r="B7" s="1424" t="s">
        <v>260</v>
      </c>
      <c r="C7" s="1366">
        <v>30000</v>
      </c>
      <c r="D7" s="475" t="s">
        <v>60</v>
      </c>
      <c r="E7" s="96">
        <v>574</v>
      </c>
      <c r="F7" s="287">
        <v>68</v>
      </c>
      <c r="G7" s="1367">
        <v>2010</v>
      </c>
      <c r="H7" s="1368">
        <v>17219</v>
      </c>
      <c r="I7" s="582">
        <f>H7*F7/100</f>
        <v>11708.92</v>
      </c>
      <c r="J7" s="91">
        <v>0</v>
      </c>
      <c r="K7" s="11">
        <v>0</v>
      </c>
      <c r="L7" s="132">
        <v>0</v>
      </c>
      <c r="M7" s="583"/>
      <c r="N7" s="584"/>
      <c r="O7" s="585"/>
      <c r="P7" s="303">
        <f>I7-J7-K7</f>
        <v>11708.92</v>
      </c>
      <c r="Q7" s="12"/>
      <c r="R7" s="13"/>
      <c r="S7" s="8"/>
      <c r="T7" s="8"/>
    </row>
    <row r="8" spans="1:20" ht="12.95" customHeight="1" x14ac:dyDescent="0.2">
      <c r="A8" s="1362"/>
      <c r="B8" s="1365"/>
      <c r="C8" s="1366"/>
      <c r="D8" s="21" t="s">
        <v>87</v>
      </c>
      <c r="E8" s="54">
        <v>245</v>
      </c>
      <c r="F8" s="55">
        <v>29</v>
      </c>
      <c r="G8" s="1367"/>
      <c r="H8" s="1368"/>
      <c r="I8" s="84">
        <f>H7*F8/100</f>
        <v>4993.51</v>
      </c>
      <c r="J8" s="85">
        <v>0</v>
      </c>
      <c r="K8" s="22">
        <v>0</v>
      </c>
      <c r="L8" s="110">
        <v>0</v>
      </c>
      <c r="M8" s="27"/>
      <c r="N8" s="28"/>
      <c r="O8" s="29"/>
      <c r="P8" s="172">
        <f t="shared" ref="P8:P36" si="0">I8-J8-K8</f>
        <v>4993.51</v>
      </c>
      <c r="Q8" s="26"/>
      <c r="R8" s="30"/>
      <c r="S8" s="8"/>
      <c r="T8" s="8"/>
    </row>
    <row r="9" spans="1:20" ht="12.95" customHeight="1" thickBot="1" x14ac:dyDescent="0.25">
      <c r="A9" s="1362"/>
      <c r="B9" s="1365"/>
      <c r="C9" s="1366"/>
      <c r="D9" s="470" t="s">
        <v>80</v>
      </c>
      <c r="E9" s="471">
        <v>25</v>
      </c>
      <c r="F9" s="472">
        <v>3</v>
      </c>
      <c r="G9" s="1367"/>
      <c r="H9" s="1368"/>
      <c r="I9" s="526">
        <f>H7*F9/100</f>
        <v>516.57000000000005</v>
      </c>
      <c r="J9" s="88">
        <v>0</v>
      </c>
      <c r="K9" s="5">
        <v>0</v>
      </c>
      <c r="L9" s="151">
        <v>0</v>
      </c>
      <c r="M9" s="370"/>
      <c r="N9" s="371"/>
      <c r="O9" s="372"/>
      <c r="P9" s="425">
        <f t="shared" si="0"/>
        <v>516.57000000000005</v>
      </c>
      <c r="Q9" s="94"/>
      <c r="R9" s="94"/>
      <c r="S9" s="8"/>
      <c r="T9" s="8"/>
    </row>
    <row r="10" spans="1:20" ht="12.95" customHeight="1" x14ac:dyDescent="0.2">
      <c r="A10" s="1362"/>
      <c r="B10" s="58"/>
      <c r="C10" s="1369">
        <v>30000</v>
      </c>
      <c r="D10" s="477" t="s">
        <v>60</v>
      </c>
      <c r="E10" s="478">
        <v>574</v>
      </c>
      <c r="F10" s="479">
        <v>68</v>
      </c>
      <c r="G10" s="1371">
        <v>2011</v>
      </c>
      <c r="H10" s="1373">
        <v>30000</v>
      </c>
      <c r="I10" s="480">
        <f>H10*F10/100</f>
        <v>20400</v>
      </c>
      <c r="J10" s="481">
        <v>0</v>
      </c>
      <c r="K10" s="734">
        <v>0</v>
      </c>
      <c r="L10" s="751">
        <v>0</v>
      </c>
      <c r="M10" s="505"/>
      <c r="N10" s="506"/>
      <c r="O10" s="527"/>
      <c r="P10" s="485">
        <f t="shared" si="0"/>
        <v>20400</v>
      </c>
      <c r="Q10" s="499"/>
      <c r="R10" s="486"/>
      <c r="S10" s="8"/>
      <c r="T10" s="8"/>
    </row>
    <row r="11" spans="1:20" ht="12.95" customHeight="1" x14ac:dyDescent="0.2">
      <c r="A11" s="1362"/>
      <c r="B11" s="1365" t="s">
        <v>467</v>
      </c>
      <c r="C11" s="1366"/>
      <c r="D11" s="21" t="s">
        <v>87</v>
      </c>
      <c r="E11" s="54">
        <v>245</v>
      </c>
      <c r="F11" s="55">
        <v>29</v>
      </c>
      <c r="G11" s="1367"/>
      <c r="H11" s="1368"/>
      <c r="I11" s="86">
        <f>H10*F11/100</f>
        <v>8700</v>
      </c>
      <c r="J11" s="85">
        <v>0</v>
      </c>
      <c r="K11" s="22">
        <v>0</v>
      </c>
      <c r="L11" s="110">
        <v>0</v>
      </c>
      <c r="M11" s="27"/>
      <c r="N11" s="28"/>
      <c r="O11" s="29"/>
      <c r="P11" s="172">
        <f t="shared" si="0"/>
        <v>8700</v>
      </c>
      <c r="Q11" s="26"/>
      <c r="R11" s="30"/>
      <c r="S11" s="8"/>
      <c r="T11" s="8"/>
    </row>
    <row r="12" spans="1:20" ht="12.95" customHeight="1" thickBot="1" x14ac:dyDescent="0.25">
      <c r="A12" s="1362"/>
      <c r="B12" s="1365"/>
      <c r="C12" s="1370"/>
      <c r="D12" s="487" t="s">
        <v>80</v>
      </c>
      <c r="E12" s="488">
        <v>25</v>
      </c>
      <c r="F12" s="489">
        <v>3</v>
      </c>
      <c r="G12" s="1372"/>
      <c r="H12" s="1374"/>
      <c r="I12" s="516">
        <f>H10*F12/100</f>
        <v>900</v>
      </c>
      <c r="J12" s="518">
        <v>0</v>
      </c>
      <c r="K12" s="729">
        <v>0</v>
      </c>
      <c r="L12" s="752">
        <v>0</v>
      </c>
      <c r="M12" s="494"/>
      <c r="N12" s="495"/>
      <c r="O12" s="525"/>
      <c r="P12" s="496">
        <f t="shared" si="0"/>
        <v>900</v>
      </c>
      <c r="Q12" s="50"/>
      <c r="R12" s="50"/>
      <c r="S12" s="8"/>
      <c r="T12" s="8"/>
    </row>
    <row r="13" spans="1:20" ht="12.95" customHeight="1" x14ac:dyDescent="0.2">
      <c r="A13" s="48"/>
      <c r="B13" s="1365"/>
      <c r="C13" s="1369">
        <v>30000</v>
      </c>
      <c r="D13" s="477" t="s">
        <v>60</v>
      </c>
      <c r="E13" s="478">
        <v>574</v>
      </c>
      <c r="F13" s="479">
        <v>68</v>
      </c>
      <c r="G13" s="1371">
        <v>2012</v>
      </c>
      <c r="H13" s="1373">
        <v>30000</v>
      </c>
      <c r="I13" s="480">
        <f>H13*F13/100</f>
        <v>20400</v>
      </c>
      <c r="J13" s="519">
        <v>0</v>
      </c>
      <c r="K13" s="734">
        <v>0</v>
      </c>
      <c r="L13" s="751">
        <v>0</v>
      </c>
      <c r="M13" s="522"/>
      <c r="N13" s="523"/>
      <c r="O13" s="524"/>
      <c r="P13" s="485">
        <f t="shared" si="0"/>
        <v>20400</v>
      </c>
      <c r="Q13" s="499"/>
      <c r="R13" s="486"/>
      <c r="S13" s="8"/>
      <c r="T13" s="8"/>
    </row>
    <row r="14" spans="1:20" ht="12.95" customHeight="1" x14ac:dyDescent="0.2">
      <c r="A14" s="48"/>
      <c r="B14" s="1365"/>
      <c r="C14" s="1366"/>
      <c r="D14" s="21" t="s">
        <v>87</v>
      </c>
      <c r="E14" s="54">
        <v>245</v>
      </c>
      <c r="F14" s="55">
        <v>29</v>
      </c>
      <c r="G14" s="1367"/>
      <c r="H14" s="1368"/>
      <c r="I14" s="86">
        <f>H13*F14/100</f>
        <v>8700</v>
      </c>
      <c r="J14" s="108">
        <v>0</v>
      </c>
      <c r="K14" s="11">
        <v>0</v>
      </c>
      <c r="L14" s="132">
        <v>0</v>
      </c>
      <c r="M14" s="27"/>
      <c r="N14" s="28"/>
      <c r="O14" s="29"/>
      <c r="P14" s="172">
        <f t="shared" si="0"/>
        <v>8700</v>
      </c>
      <c r="Q14" s="26"/>
      <c r="R14" s="30"/>
      <c r="S14" s="8"/>
      <c r="T14" s="8"/>
    </row>
    <row r="15" spans="1:20" ht="12.95" customHeight="1" thickBot="1" x14ac:dyDescent="0.25">
      <c r="A15" s="48"/>
      <c r="B15" s="1365"/>
      <c r="C15" s="1370"/>
      <c r="D15" s="487" t="s">
        <v>80</v>
      </c>
      <c r="E15" s="488">
        <v>25</v>
      </c>
      <c r="F15" s="489">
        <v>3</v>
      </c>
      <c r="G15" s="1372"/>
      <c r="H15" s="1374"/>
      <c r="I15" s="516">
        <f>H13*F15/100</f>
        <v>900</v>
      </c>
      <c r="J15" s="518">
        <v>0</v>
      </c>
      <c r="K15" s="729">
        <v>0</v>
      </c>
      <c r="L15" s="752">
        <v>0</v>
      </c>
      <c r="M15" s="494"/>
      <c r="N15" s="495"/>
      <c r="O15" s="525"/>
      <c r="P15" s="496">
        <f t="shared" si="0"/>
        <v>900</v>
      </c>
      <c r="Q15" s="50"/>
      <c r="R15" s="50"/>
      <c r="S15" s="8"/>
      <c r="T15" s="8"/>
    </row>
    <row r="16" spans="1:20" ht="12.95" customHeight="1" x14ac:dyDescent="0.2">
      <c r="A16" s="48"/>
      <c r="B16" s="4"/>
      <c r="C16" s="1366">
        <v>30000</v>
      </c>
      <c r="D16" s="475" t="s">
        <v>60</v>
      </c>
      <c r="E16" s="96">
        <v>574</v>
      </c>
      <c r="F16" s="287">
        <v>68</v>
      </c>
      <c r="G16" s="1367">
        <v>2013</v>
      </c>
      <c r="H16" s="1368">
        <v>30000</v>
      </c>
      <c r="I16" s="102">
        <f>H16*F16/100</f>
        <v>20400</v>
      </c>
      <c r="J16" s="107">
        <v>0</v>
      </c>
      <c r="K16" s="188">
        <v>106786</v>
      </c>
      <c r="L16" s="156">
        <v>0</v>
      </c>
      <c r="M16" s="714"/>
      <c r="N16" s="715"/>
      <c r="O16" s="716"/>
      <c r="P16" s="303">
        <f t="shared" si="0"/>
        <v>-86386</v>
      </c>
      <c r="Q16" s="112"/>
      <c r="R16" s="13"/>
      <c r="S16" s="8"/>
      <c r="T16" s="8"/>
    </row>
    <row r="17" spans="1:20" ht="12.95" customHeight="1" x14ac:dyDescent="0.2">
      <c r="A17" s="48"/>
      <c r="B17" s="4"/>
      <c r="C17" s="1366"/>
      <c r="D17" s="21" t="s">
        <v>87</v>
      </c>
      <c r="E17" s="54">
        <v>245</v>
      </c>
      <c r="F17" s="55">
        <v>29</v>
      </c>
      <c r="G17" s="1367"/>
      <c r="H17" s="1368"/>
      <c r="I17" s="86">
        <f>H16*F17/100</f>
        <v>8700</v>
      </c>
      <c r="J17" s="108">
        <v>0</v>
      </c>
      <c r="K17" s="108">
        <v>0</v>
      </c>
      <c r="L17" s="156">
        <v>0</v>
      </c>
      <c r="M17" s="27"/>
      <c r="N17" s="28"/>
      <c r="O17" s="29"/>
      <c r="P17" s="172">
        <f t="shared" si="0"/>
        <v>8700</v>
      </c>
      <c r="Q17" s="113"/>
      <c r="R17" s="30"/>
      <c r="S17" s="8"/>
      <c r="T17" s="8"/>
    </row>
    <row r="18" spans="1:20" ht="12.95" customHeight="1" thickBot="1" x14ac:dyDescent="0.25">
      <c r="A18" s="48"/>
      <c r="B18" s="4"/>
      <c r="C18" s="1366"/>
      <c r="D18" s="470" t="s">
        <v>80</v>
      </c>
      <c r="E18" s="471">
        <v>25</v>
      </c>
      <c r="F18" s="472">
        <v>3</v>
      </c>
      <c r="G18" s="1367"/>
      <c r="H18" s="1368"/>
      <c r="I18" s="90">
        <f>H16*F18/100</f>
        <v>900</v>
      </c>
      <c r="J18" s="108">
        <v>0</v>
      </c>
      <c r="K18" s="108">
        <v>0</v>
      </c>
      <c r="L18" s="166">
        <v>0</v>
      </c>
      <c r="M18" s="370"/>
      <c r="N18" s="371"/>
      <c r="O18" s="372"/>
      <c r="P18" s="425">
        <f t="shared" si="0"/>
        <v>900</v>
      </c>
      <c r="Q18" s="381"/>
      <c r="R18" s="94"/>
      <c r="S18" s="8"/>
      <c r="T18" s="8"/>
    </row>
    <row r="19" spans="1:20" ht="12.95" customHeight="1" x14ac:dyDescent="0.2">
      <c r="A19" s="48"/>
      <c r="B19" s="4"/>
      <c r="C19" s="1369">
        <v>30000</v>
      </c>
      <c r="D19" s="477" t="s">
        <v>60</v>
      </c>
      <c r="E19" s="478">
        <v>574</v>
      </c>
      <c r="F19" s="479">
        <v>68</v>
      </c>
      <c r="G19" s="1371">
        <v>2014</v>
      </c>
      <c r="H19" s="1373">
        <v>30000</v>
      </c>
      <c r="I19" s="480">
        <f>H19*F19/100</f>
        <v>20400</v>
      </c>
      <c r="J19" s="519">
        <v>0</v>
      </c>
      <c r="K19" s="514">
        <v>30000</v>
      </c>
      <c r="L19" s="515">
        <v>0</v>
      </c>
      <c r="M19" s="888"/>
      <c r="N19" s="889"/>
      <c r="O19" s="616"/>
      <c r="P19" s="485">
        <f t="shared" si="0"/>
        <v>-9600</v>
      </c>
      <c r="Q19" s="507"/>
      <c r="R19" s="486"/>
      <c r="S19" s="8"/>
      <c r="T19" s="8"/>
    </row>
    <row r="20" spans="1:20" ht="12.95" customHeight="1" x14ac:dyDescent="0.2">
      <c r="A20" s="48"/>
      <c r="B20" s="4"/>
      <c r="C20" s="1366"/>
      <c r="D20" s="21" t="s">
        <v>87</v>
      </c>
      <c r="E20" s="54">
        <v>245</v>
      </c>
      <c r="F20" s="55">
        <v>29</v>
      </c>
      <c r="G20" s="1367"/>
      <c r="H20" s="1368"/>
      <c r="I20" s="86">
        <f>H19*F20/100</f>
        <v>8700</v>
      </c>
      <c r="J20" s="87">
        <v>0</v>
      </c>
      <c r="K20" s="91">
        <v>0</v>
      </c>
      <c r="L20" s="156">
        <v>0</v>
      </c>
      <c r="M20" s="51"/>
      <c r="N20" s="52"/>
      <c r="O20" s="53"/>
      <c r="P20" s="172">
        <f t="shared" si="0"/>
        <v>8700</v>
      </c>
      <c r="Q20" s="112"/>
      <c r="R20" s="30"/>
      <c r="S20" s="8"/>
      <c r="T20" s="8"/>
    </row>
    <row r="21" spans="1:20" ht="12.95" customHeight="1" thickBot="1" x14ac:dyDescent="0.25">
      <c r="A21" s="48"/>
      <c r="B21" s="4"/>
      <c r="C21" s="1370"/>
      <c r="D21" s="487" t="s">
        <v>80</v>
      </c>
      <c r="E21" s="488">
        <v>25</v>
      </c>
      <c r="F21" s="489">
        <v>3</v>
      </c>
      <c r="G21" s="1372"/>
      <c r="H21" s="1374"/>
      <c r="I21" s="490">
        <f>H19*F21/100</f>
        <v>900</v>
      </c>
      <c r="J21" s="491">
        <v>0</v>
      </c>
      <c r="K21" s="517">
        <v>0</v>
      </c>
      <c r="L21" s="493">
        <v>0</v>
      </c>
      <c r="M21" s="571"/>
      <c r="N21" s="572"/>
      <c r="O21" s="573"/>
      <c r="P21" s="496">
        <f t="shared" si="0"/>
        <v>900</v>
      </c>
      <c r="Q21" s="512"/>
      <c r="R21" s="378"/>
      <c r="S21" s="8"/>
      <c r="T21" s="8"/>
    </row>
    <row r="22" spans="1:20" ht="49.5" customHeight="1" x14ac:dyDescent="0.2">
      <c r="A22" s="48"/>
      <c r="B22" s="4"/>
      <c r="C22" s="1369">
        <v>30000</v>
      </c>
      <c r="D22" s="477" t="s">
        <v>60</v>
      </c>
      <c r="E22" s="478">
        <v>574</v>
      </c>
      <c r="F22" s="479">
        <v>68</v>
      </c>
      <c r="G22" s="1371">
        <v>2015</v>
      </c>
      <c r="H22" s="1373">
        <v>30000</v>
      </c>
      <c r="I22" s="502">
        <f>H22*F22/100</f>
        <v>20400</v>
      </c>
      <c r="J22" s="559">
        <v>0</v>
      </c>
      <c r="K22" s="482">
        <v>15000</v>
      </c>
      <c r="L22" s="886">
        <v>0</v>
      </c>
      <c r="M22" s="636" t="s">
        <v>174</v>
      </c>
      <c r="N22" s="637" t="s">
        <v>170</v>
      </c>
      <c r="O22" s="887" t="s">
        <v>309</v>
      </c>
      <c r="P22" s="485">
        <f t="shared" si="0"/>
        <v>5400</v>
      </c>
      <c r="Q22" s="641"/>
      <c r="R22" s="486"/>
      <c r="S22" s="8"/>
      <c r="T22" s="8"/>
    </row>
    <row r="23" spans="1:20" ht="12.95" customHeight="1" x14ac:dyDescent="0.2">
      <c r="A23" s="48"/>
      <c r="B23" s="4"/>
      <c r="C23" s="1366"/>
      <c r="D23" s="21" t="s">
        <v>87</v>
      </c>
      <c r="E23" s="54">
        <v>245</v>
      </c>
      <c r="F23" s="55">
        <v>29</v>
      </c>
      <c r="G23" s="1367"/>
      <c r="H23" s="1368"/>
      <c r="I23" s="86">
        <f>H22*F23/100</f>
        <v>8700</v>
      </c>
      <c r="J23" s="87">
        <v>0</v>
      </c>
      <c r="K23" s="89">
        <v>0</v>
      </c>
      <c r="L23" s="180">
        <v>0</v>
      </c>
      <c r="M23" s="17"/>
      <c r="N23" s="19"/>
      <c r="O23" s="18"/>
      <c r="P23" s="172">
        <f t="shared" si="0"/>
        <v>8700</v>
      </c>
      <c r="Q23" s="249"/>
      <c r="R23" s="13"/>
      <c r="S23" s="8"/>
      <c r="T23" s="8"/>
    </row>
    <row r="24" spans="1:20" ht="12.95" customHeight="1" thickBot="1" x14ac:dyDescent="0.25">
      <c r="A24" s="48"/>
      <c r="B24" s="4"/>
      <c r="C24" s="1370"/>
      <c r="D24" s="487" t="s">
        <v>80</v>
      </c>
      <c r="E24" s="488">
        <v>25</v>
      </c>
      <c r="F24" s="489">
        <v>3</v>
      </c>
      <c r="G24" s="1372"/>
      <c r="H24" s="1374"/>
      <c r="I24" s="490">
        <f>H22*F24/100</f>
        <v>900</v>
      </c>
      <c r="J24" s="491">
        <v>0</v>
      </c>
      <c r="K24" s="492">
        <v>0</v>
      </c>
      <c r="L24" s="712">
        <v>0</v>
      </c>
      <c r="M24" s="494"/>
      <c r="N24" s="495"/>
      <c r="O24" s="525"/>
      <c r="P24" s="496">
        <f t="shared" si="0"/>
        <v>900</v>
      </c>
      <c r="Q24" s="642"/>
      <c r="R24" s="50"/>
      <c r="S24" s="8"/>
      <c r="T24" s="8"/>
    </row>
    <row r="25" spans="1:20" ht="51" customHeight="1" x14ac:dyDescent="0.2">
      <c r="A25" s="48"/>
      <c r="B25" s="4"/>
      <c r="C25" s="1369">
        <v>30000</v>
      </c>
      <c r="D25" s="477" t="s">
        <v>60</v>
      </c>
      <c r="E25" s="478">
        <v>574</v>
      </c>
      <c r="F25" s="479">
        <v>68</v>
      </c>
      <c r="G25" s="1371">
        <v>2016</v>
      </c>
      <c r="H25" s="1373">
        <v>30000</v>
      </c>
      <c r="I25" s="502">
        <f>H25*F25/100</f>
        <v>20400</v>
      </c>
      <c r="J25" s="559">
        <v>0</v>
      </c>
      <c r="K25" s="482">
        <v>27787</v>
      </c>
      <c r="L25" s="886">
        <v>0</v>
      </c>
      <c r="M25" s="636" t="s">
        <v>261</v>
      </c>
      <c r="N25" s="637" t="s">
        <v>170</v>
      </c>
      <c r="O25" s="887" t="s">
        <v>309</v>
      </c>
      <c r="P25" s="485">
        <f t="shared" si="0"/>
        <v>-7387</v>
      </c>
      <c r="Q25" s="890"/>
      <c r="R25" s="486"/>
      <c r="S25" s="8"/>
      <c r="T25" s="8"/>
    </row>
    <row r="26" spans="1:20" ht="12.95" customHeight="1" x14ac:dyDescent="0.25">
      <c r="A26" s="48"/>
      <c r="B26" s="4"/>
      <c r="C26" s="1366"/>
      <c r="D26" s="21" t="s">
        <v>87</v>
      </c>
      <c r="E26" s="54">
        <v>245</v>
      </c>
      <c r="F26" s="55">
        <v>29</v>
      </c>
      <c r="G26" s="1367"/>
      <c r="H26" s="1368"/>
      <c r="I26" s="86">
        <f>H25*F26/100</f>
        <v>8700</v>
      </c>
      <c r="J26" s="87">
        <v>0</v>
      </c>
      <c r="K26" s="89">
        <v>0</v>
      </c>
      <c r="L26" s="180">
        <v>0</v>
      </c>
      <c r="M26" s="17"/>
      <c r="N26" s="19"/>
      <c r="O26" s="18"/>
      <c r="P26" s="172">
        <f t="shared" si="0"/>
        <v>8700</v>
      </c>
      <c r="Q26" s="249"/>
      <c r="R26" s="401"/>
      <c r="S26" s="8"/>
      <c r="T26" s="8"/>
    </row>
    <row r="27" spans="1:20" ht="12.95" customHeight="1" thickBot="1" x14ac:dyDescent="0.3">
      <c r="A27" s="48"/>
      <c r="B27" s="4"/>
      <c r="C27" s="1370"/>
      <c r="D27" s="487" t="s">
        <v>80</v>
      </c>
      <c r="E27" s="488">
        <v>25</v>
      </c>
      <c r="F27" s="489">
        <v>3</v>
      </c>
      <c r="G27" s="1372"/>
      <c r="H27" s="1374"/>
      <c r="I27" s="490">
        <f>H25*F27/100</f>
        <v>900</v>
      </c>
      <c r="J27" s="491">
        <v>0</v>
      </c>
      <c r="K27" s="492">
        <v>0</v>
      </c>
      <c r="L27" s="712">
        <v>0</v>
      </c>
      <c r="M27" s="494"/>
      <c r="N27" s="495"/>
      <c r="O27" s="525"/>
      <c r="P27" s="496">
        <f t="shared" si="0"/>
        <v>900</v>
      </c>
      <c r="Q27" s="250"/>
      <c r="R27" s="436"/>
      <c r="S27" s="8"/>
      <c r="T27" s="8"/>
    </row>
    <row r="28" spans="1:20" ht="38.25" customHeight="1" x14ac:dyDescent="0.25">
      <c r="A28" s="48"/>
      <c r="B28" s="4"/>
      <c r="C28" s="1369">
        <v>30000</v>
      </c>
      <c r="D28" s="477" t="s">
        <v>60</v>
      </c>
      <c r="E28" s="478">
        <v>574</v>
      </c>
      <c r="F28" s="479">
        <v>68</v>
      </c>
      <c r="G28" s="1371">
        <v>2017</v>
      </c>
      <c r="H28" s="1373">
        <v>30000</v>
      </c>
      <c r="I28" s="502">
        <f>H28*F28/100</f>
        <v>20400</v>
      </c>
      <c r="J28" s="559">
        <v>0</v>
      </c>
      <c r="K28" s="482">
        <v>47342</v>
      </c>
      <c r="L28" s="886">
        <v>0</v>
      </c>
      <c r="M28" s="636" t="s">
        <v>261</v>
      </c>
      <c r="N28" s="637" t="s">
        <v>229</v>
      </c>
      <c r="O28" s="887" t="s">
        <v>190</v>
      </c>
      <c r="P28" s="485">
        <f t="shared" ref="P28:P33" si="1">I28-J28-K28</f>
        <v>-26942</v>
      </c>
      <c r="Q28" s="641"/>
      <c r="R28" s="1046"/>
      <c r="S28" s="8"/>
      <c r="T28" s="8"/>
    </row>
    <row r="29" spans="1:20" ht="12.95" customHeight="1" x14ac:dyDescent="0.25">
      <c r="A29" s="48"/>
      <c r="B29" s="4"/>
      <c r="C29" s="1366"/>
      <c r="D29" s="21" t="s">
        <v>87</v>
      </c>
      <c r="E29" s="54">
        <v>245</v>
      </c>
      <c r="F29" s="55">
        <v>29</v>
      </c>
      <c r="G29" s="1367"/>
      <c r="H29" s="1368"/>
      <c r="I29" s="86">
        <f>H28*F29/100</f>
        <v>8700</v>
      </c>
      <c r="J29" s="87">
        <v>0</v>
      </c>
      <c r="K29" s="89">
        <v>0</v>
      </c>
      <c r="L29" s="180">
        <v>0</v>
      </c>
      <c r="M29" s="17"/>
      <c r="N29" s="19"/>
      <c r="O29" s="18"/>
      <c r="P29" s="172">
        <f t="shared" si="1"/>
        <v>8700</v>
      </c>
      <c r="Q29" s="249"/>
      <c r="R29" s="408"/>
      <c r="S29" s="8"/>
      <c r="T29" s="8"/>
    </row>
    <row r="30" spans="1:20" ht="12.95" customHeight="1" thickBot="1" x14ac:dyDescent="0.3">
      <c r="A30" s="48"/>
      <c r="B30" s="4"/>
      <c r="C30" s="1370"/>
      <c r="D30" s="487" t="s">
        <v>80</v>
      </c>
      <c r="E30" s="488">
        <v>25</v>
      </c>
      <c r="F30" s="489">
        <v>3</v>
      </c>
      <c r="G30" s="1372"/>
      <c r="H30" s="1374"/>
      <c r="I30" s="490">
        <f>H28*F30/100</f>
        <v>900</v>
      </c>
      <c r="J30" s="491">
        <v>0</v>
      </c>
      <c r="K30" s="492">
        <v>0</v>
      </c>
      <c r="L30" s="712">
        <v>0</v>
      </c>
      <c r="M30" s="494"/>
      <c r="N30" s="495"/>
      <c r="O30" s="525"/>
      <c r="P30" s="496">
        <f t="shared" si="1"/>
        <v>900</v>
      </c>
      <c r="Q30" s="642"/>
      <c r="R30" s="1047"/>
      <c r="S30" s="8"/>
      <c r="T30" s="8"/>
    </row>
    <row r="31" spans="1:20" ht="39.75" customHeight="1" x14ac:dyDescent="0.25">
      <c r="A31" s="48"/>
      <c r="B31" s="4"/>
      <c r="C31" s="1369">
        <v>30000</v>
      </c>
      <c r="D31" s="477" t="s">
        <v>60</v>
      </c>
      <c r="E31" s="478">
        <v>574</v>
      </c>
      <c r="F31" s="479">
        <v>68</v>
      </c>
      <c r="G31" s="1371">
        <v>2018</v>
      </c>
      <c r="H31" s="1373">
        <v>19767</v>
      </c>
      <c r="I31" s="502">
        <f>H31*F31/100</f>
        <v>13441.56</v>
      </c>
      <c r="J31" s="559">
        <v>0</v>
      </c>
      <c r="K31" s="482">
        <v>12529</v>
      </c>
      <c r="L31" s="886">
        <v>0</v>
      </c>
      <c r="M31" s="636" t="s">
        <v>261</v>
      </c>
      <c r="N31" s="637" t="s">
        <v>229</v>
      </c>
      <c r="O31" s="887" t="s">
        <v>190</v>
      </c>
      <c r="P31" s="485">
        <f t="shared" si="1"/>
        <v>912.55999999999949</v>
      </c>
      <c r="Q31" s="641"/>
      <c r="R31" s="1046"/>
      <c r="S31" s="8"/>
      <c r="T31" s="8"/>
    </row>
    <row r="32" spans="1:20" ht="12.95" customHeight="1" x14ac:dyDescent="0.25">
      <c r="A32" s="48"/>
      <c r="B32" s="4"/>
      <c r="C32" s="1366"/>
      <c r="D32" s="21" t="s">
        <v>87</v>
      </c>
      <c r="E32" s="54">
        <v>245</v>
      </c>
      <c r="F32" s="55">
        <v>29</v>
      </c>
      <c r="G32" s="1367"/>
      <c r="H32" s="1368"/>
      <c r="I32" s="86">
        <f>H31*F32/100</f>
        <v>5732.43</v>
      </c>
      <c r="J32" s="87">
        <v>0</v>
      </c>
      <c r="K32" s="89">
        <v>0</v>
      </c>
      <c r="L32" s="180">
        <v>0</v>
      </c>
      <c r="M32" s="17"/>
      <c r="N32" s="19"/>
      <c r="O32" s="18"/>
      <c r="P32" s="172">
        <f t="shared" si="1"/>
        <v>5732.43</v>
      </c>
      <c r="Q32" s="249"/>
      <c r="R32" s="408"/>
      <c r="S32" s="8"/>
      <c r="T32" s="8"/>
    </row>
    <row r="33" spans="1:20" ht="12.95" customHeight="1" thickBot="1" x14ac:dyDescent="0.3">
      <c r="A33" s="48"/>
      <c r="B33" s="4"/>
      <c r="C33" s="1370"/>
      <c r="D33" s="487" t="s">
        <v>80</v>
      </c>
      <c r="E33" s="488">
        <v>25</v>
      </c>
      <c r="F33" s="489">
        <v>3</v>
      </c>
      <c r="G33" s="1372"/>
      <c r="H33" s="1374"/>
      <c r="I33" s="490">
        <f>H31*F33/100</f>
        <v>593.01</v>
      </c>
      <c r="J33" s="491">
        <v>0</v>
      </c>
      <c r="K33" s="492">
        <v>0</v>
      </c>
      <c r="L33" s="712">
        <v>0</v>
      </c>
      <c r="M33" s="494"/>
      <c r="N33" s="495"/>
      <c r="O33" s="525"/>
      <c r="P33" s="496">
        <f t="shared" si="1"/>
        <v>593.01</v>
      </c>
      <c r="Q33" s="642"/>
      <c r="R33" s="1047"/>
      <c r="S33" s="8"/>
      <c r="T33" s="8"/>
    </row>
    <row r="34" spans="1:20" ht="39.75" customHeight="1" x14ac:dyDescent="0.25">
      <c r="A34" s="48"/>
      <c r="B34" s="4"/>
      <c r="C34" s="1366">
        <v>30000</v>
      </c>
      <c r="D34" s="475" t="s">
        <v>60</v>
      </c>
      <c r="E34" s="96">
        <v>574</v>
      </c>
      <c r="F34" s="287">
        <v>68</v>
      </c>
      <c r="G34" s="1367">
        <v>2019</v>
      </c>
      <c r="H34" s="1368">
        <v>0</v>
      </c>
      <c r="I34" s="476">
        <f>H34*F34/100</f>
        <v>0</v>
      </c>
      <c r="J34" s="206">
        <v>0</v>
      </c>
      <c r="K34" s="236">
        <v>7542</v>
      </c>
      <c r="L34" s="713">
        <v>0</v>
      </c>
      <c r="M34" s="304"/>
      <c r="N34" s="884"/>
      <c r="O34" s="885"/>
      <c r="P34" s="303">
        <f t="shared" si="0"/>
        <v>-7542</v>
      </c>
      <c r="Q34" s="248"/>
      <c r="R34" s="402"/>
      <c r="S34" s="8"/>
      <c r="T34" s="8"/>
    </row>
    <row r="35" spans="1:20" ht="12.95" customHeight="1" x14ac:dyDescent="0.25">
      <c r="A35" s="48"/>
      <c r="B35" s="4"/>
      <c r="C35" s="1366"/>
      <c r="D35" s="21" t="s">
        <v>87</v>
      </c>
      <c r="E35" s="54">
        <v>245</v>
      </c>
      <c r="F35" s="55">
        <v>29</v>
      </c>
      <c r="G35" s="1367"/>
      <c r="H35" s="1368"/>
      <c r="I35" s="86">
        <f>H34*F35/100</f>
        <v>0</v>
      </c>
      <c r="J35" s="87">
        <v>0</v>
      </c>
      <c r="K35" s="89">
        <v>0</v>
      </c>
      <c r="L35" s="180">
        <v>0</v>
      </c>
      <c r="M35" s="17"/>
      <c r="N35" s="19"/>
      <c r="O35" s="18"/>
      <c r="P35" s="172">
        <f t="shared" si="0"/>
        <v>0</v>
      </c>
      <c r="Q35" s="249"/>
      <c r="R35" s="408"/>
      <c r="S35" s="8"/>
      <c r="T35" s="8"/>
    </row>
    <row r="36" spans="1:20" ht="12.95" customHeight="1" thickBot="1" x14ac:dyDescent="0.3">
      <c r="A36" s="48"/>
      <c r="B36" s="4"/>
      <c r="C36" s="1366"/>
      <c r="D36" s="470" t="s">
        <v>80</v>
      </c>
      <c r="E36" s="471">
        <v>25</v>
      </c>
      <c r="F36" s="472">
        <v>3</v>
      </c>
      <c r="G36" s="1367"/>
      <c r="H36" s="1368"/>
      <c r="I36" s="473">
        <f>H34*F36/100</f>
        <v>0</v>
      </c>
      <c r="J36" s="474">
        <v>0</v>
      </c>
      <c r="K36" s="107">
        <v>0</v>
      </c>
      <c r="L36" s="710">
        <v>0</v>
      </c>
      <c r="M36" s="370"/>
      <c r="N36" s="371"/>
      <c r="O36" s="372"/>
      <c r="P36" s="425">
        <f t="shared" si="0"/>
        <v>0</v>
      </c>
      <c r="Q36" s="428"/>
      <c r="R36" s="402"/>
      <c r="S36" s="8"/>
      <c r="T36" s="8"/>
    </row>
    <row r="37" spans="1:20" ht="15.75" customHeight="1" thickBot="1" x14ac:dyDescent="0.3">
      <c r="A37" s="384"/>
      <c r="B37" s="385"/>
      <c r="C37" s="386"/>
      <c r="D37" s="387"/>
      <c r="E37" s="388"/>
      <c r="F37" s="389"/>
      <c r="G37" s="390" t="s">
        <v>0</v>
      </c>
      <c r="H37" s="391">
        <f>SUM(H7:H36)</f>
        <v>246986</v>
      </c>
      <c r="I37" s="410">
        <f>SUM(I7:I36)</f>
        <v>246986</v>
      </c>
      <c r="J37" s="393">
        <f>SUM(J7:J36)</f>
        <v>0</v>
      </c>
      <c r="K37" s="393">
        <f>SUM(K7:K36)</f>
        <v>246986</v>
      </c>
      <c r="L37" s="394">
        <f>SUM(L7:L24)</f>
        <v>0</v>
      </c>
      <c r="M37" s="395"/>
      <c r="N37" s="396"/>
      <c r="O37" s="397"/>
      <c r="P37" s="891">
        <f>SUM(P7:P36)</f>
        <v>0</v>
      </c>
      <c r="Q37" s="892"/>
      <c r="R37" s="893"/>
      <c r="S37" s="8"/>
      <c r="T37" s="8"/>
    </row>
    <row r="38" spans="1:20" ht="3" customHeight="1" x14ac:dyDescent="0.2">
      <c r="A38" s="31"/>
      <c r="B38" s="31"/>
      <c r="C38" s="31"/>
      <c r="D38" s="31"/>
      <c r="E38" s="31"/>
      <c r="F38" s="31"/>
      <c r="G38" s="31"/>
      <c r="H38" s="32"/>
      <c r="I38" s="31"/>
      <c r="J38" s="31"/>
      <c r="K38" s="31"/>
      <c r="L38" s="31"/>
      <c r="M38" s="31"/>
      <c r="N38" s="31"/>
      <c r="O38" s="31"/>
      <c r="P38" s="31"/>
      <c r="Q38" s="31"/>
      <c r="R38" s="31"/>
      <c r="S38" s="8"/>
      <c r="T38" s="8"/>
    </row>
    <row r="39" spans="1:20" ht="48" customHeight="1" x14ac:dyDescent="0.2">
      <c r="A39" s="6"/>
      <c r="B39" s="6"/>
      <c r="C39" s="6"/>
      <c r="D39" s="1119" t="s">
        <v>44</v>
      </c>
      <c r="E39" s="1364" t="s">
        <v>45</v>
      </c>
      <c r="F39" s="1364"/>
      <c r="G39" s="1091" t="s">
        <v>206</v>
      </c>
      <c r="H39" s="1041" t="s">
        <v>207</v>
      </c>
      <c r="I39" s="73" t="s">
        <v>280</v>
      </c>
      <c r="J39" s="1042" t="s">
        <v>209</v>
      </c>
      <c r="K39" s="1091" t="s">
        <v>282</v>
      </c>
      <c r="L39" s="183"/>
      <c r="M39" s="74"/>
      <c r="N39" s="74"/>
      <c r="O39" s="74"/>
      <c r="P39" s="7"/>
      <c r="Q39" s="8"/>
      <c r="R39" s="8"/>
      <c r="S39" s="8"/>
      <c r="T39" s="8"/>
    </row>
    <row r="40" spans="1:20" ht="12" customHeight="1" x14ac:dyDescent="0.2">
      <c r="A40" s="8"/>
      <c r="B40" s="8"/>
      <c r="C40" s="8"/>
      <c r="D40" s="161"/>
      <c r="E40" s="265" t="s">
        <v>153</v>
      </c>
      <c r="F40" s="266" t="s">
        <v>24</v>
      </c>
      <c r="G40" s="163" t="s">
        <v>140</v>
      </c>
      <c r="H40" s="163" t="s">
        <v>141</v>
      </c>
      <c r="I40" s="163" t="s">
        <v>142</v>
      </c>
      <c r="J40" s="163" t="s">
        <v>143</v>
      </c>
      <c r="K40" s="163" t="s">
        <v>151</v>
      </c>
      <c r="L40" s="155"/>
      <c r="M40" s="8"/>
      <c r="N40" s="8"/>
      <c r="O40" s="8"/>
      <c r="P40" s="175"/>
      <c r="Q40" s="8"/>
      <c r="R40" s="8"/>
      <c r="S40" s="8"/>
      <c r="T40" s="8"/>
    </row>
    <row r="41" spans="1:20" x14ac:dyDescent="0.2">
      <c r="D41" s="75" t="s">
        <v>60</v>
      </c>
      <c r="E41" s="83">
        <v>574</v>
      </c>
      <c r="F41" s="83">
        <v>68</v>
      </c>
      <c r="G41" s="138">
        <f>I22+I19+I16+I13+I10+I7+I25+I34+I28+I31</f>
        <v>167950.47999999998</v>
      </c>
      <c r="H41" s="139">
        <f>J37</f>
        <v>0</v>
      </c>
      <c r="I41" s="201">
        <f>K37</f>
        <v>246986</v>
      </c>
      <c r="J41" s="139">
        <v>0</v>
      </c>
      <c r="K41" s="208">
        <f>G41-H41-I41</f>
        <v>-79035.520000000019</v>
      </c>
      <c r="L41" s="149"/>
      <c r="P41" s="175"/>
    </row>
    <row r="42" spans="1:20" x14ac:dyDescent="0.2">
      <c r="D42" s="76" t="s">
        <v>87</v>
      </c>
      <c r="E42" s="83">
        <v>245</v>
      </c>
      <c r="F42" s="83">
        <v>29</v>
      </c>
      <c r="G42" s="138">
        <f>I23+I20+I17+I14+I11+I8+I26+I35+I29+I32</f>
        <v>71625.94</v>
      </c>
      <c r="H42" s="139">
        <f>J38</f>
        <v>0</v>
      </c>
      <c r="I42" s="139">
        <v>0</v>
      </c>
      <c r="J42" s="77">
        <v>0</v>
      </c>
      <c r="K42" s="208">
        <f>G42-H42-I42</f>
        <v>71625.94</v>
      </c>
      <c r="L42" s="149"/>
      <c r="P42" s="175"/>
    </row>
    <row r="43" spans="1:20" x14ac:dyDescent="0.2">
      <c r="D43" s="76" t="s">
        <v>80</v>
      </c>
      <c r="E43" s="83">
        <v>25</v>
      </c>
      <c r="F43" s="83">
        <v>3</v>
      </c>
      <c r="G43" s="138">
        <f>I24+I21+I18+I15+I12+I9+I27+I36+I30+I33</f>
        <v>7409.58</v>
      </c>
      <c r="H43" s="139">
        <v>0</v>
      </c>
      <c r="I43" s="139">
        <v>0</v>
      </c>
      <c r="J43" s="77">
        <v>0</v>
      </c>
      <c r="K43" s="208">
        <f>G43-H43-I43</f>
        <v>7409.58</v>
      </c>
      <c r="L43" s="154"/>
    </row>
    <row r="44" spans="1:20" x14ac:dyDescent="0.2">
      <c r="K44" s="212"/>
    </row>
  </sheetData>
  <mergeCells count="54">
    <mergeCell ref="Q4:Q5"/>
    <mergeCell ref="A7:A12"/>
    <mergeCell ref="B7:B9"/>
    <mergeCell ref="E6:F6"/>
    <mergeCell ref="G6:H6"/>
    <mergeCell ref="M6:O6"/>
    <mergeCell ref="B11:B15"/>
    <mergeCell ref="C13:C15"/>
    <mergeCell ref="G13:G15"/>
    <mergeCell ref="H13:H15"/>
    <mergeCell ref="C7:C9"/>
    <mergeCell ref="G7:G9"/>
    <mergeCell ref="H7:H9"/>
    <mergeCell ref="C10:C12"/>
    <mergeCell ref="G10:G12"/>
    <mergeCell ref="H10:H12"/>
    <mergeCell ref="R4:R5"/>
    <mergeCell ref="A1:R1"/>
    <mergeCell ref="A2:R2"/>
    <mergeCell ref="A3:R3"/>
    <mergeCell ref="A4:A5"/>
    <mergeCell ref="B4:B5"/>
    <mergeCell ref="C4:C5"/>
    <mergeCell ref="D4:D5"/>
    <mergeCell ref="E4:F4"/>
    <mergeCell ref="G4:H4"/>
    <mergeCell ref="I4:I5"/>
    <mergeCell ref="J4:J5"/>
    <mergeCell ref="K4:K5"/>
    <mergeCell ref="L4:L5"/>
    <mergeCell ref="M4:O4"/>
    <mergeCell ref="P4:P5"/>
    <mergeCell ref="C16:C18"/>
    <mergeCell ref="G16:G18"/>
    <mergeCell ref="H16:H18"/>
    <mergeCell ref="C22:C24"/>
    <mergeCell ref="G22:G24"/>
    <mergeCell ref="H22:H24"/>
    <mergeCell ref="C19:C21"/>
    <mergeCell ref="G19:G21"/>
    <mergeCell ref="H19:H21"/>
    <mergeCell ref="E39:F39"/>
    <mergeCell ref="C25:C27"/>
    <mergeCell ref="G25:G27"/>
    <mergeCell ref="H25:H27"/>
    <mergeCell ref="C34:C36"/>
    <mergeCell ref="G34:G36"/>
    <mergeCell ref="H34:H36"/>
    <mergeCell ref="C28:C30"/>
    <mergeCell ref="G28:G30"/>
    <mergeCell ref="H28:H30"/>
    <mergeCell ref="C31:C33"/>
    <mergeCell ref="G31:G33"/>
    <mergeCell ref="H31:H33"/>
  </mergeCells>
  <pageMargins left="1.35" right="0.1" top="0.55000000000000004" bottom="0.1" header="0.5" footer="0.25"/>
  <pageSetup paperSize="5" scale="80" fitToHeight="0" orientation="landscape" r:id="rId1"/>
  <headerFooter alignWithMargins="0"/>
  <ignoredErrors>
    <ignoredError sqref="J37:L37"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25"/>
  <sheetViews>
    <sheetView topLeftCell="A13" zoomScaleNormal="100" workbookViewId="0">
      <selection activeCell="A3" sqref="A3:R3"/>
    </sheetView>
  </sheetViews>
  <sheetFormatPr defaultRowHeight="12.75" x14ac:dyDescent="0.2"/>
  <cols>
    <col min="1" max="1" width="11" customWidth="1"/>
    <col min="2" max="2" width="11.140625" customWidth="1"/>
    <col min="3" max="4" width="8.85546875" customWidth="1"/>
    <col min="5" max="5" width="6.140625" customWidth="1"/>
    <col min="6" max="6" width="4.7109375" customWidth="1"/>
    <col min="7" max="7" width="6.42578125" customWidth="1"/>
    <col min="8" max="8" width="7.5703125" style="15" customWidth="1"/>
    <col min="9" max="9" width="9" customWidth="1"/>
    <col min="10" max="11" width="10.140625" customWidth="1"/>
    <col min="12" max="12" width="8.42578125" customWidth="1"/>
    <col min="13" max="13" width="27.85546875" customWidth="1"/>
    <col min="14" max="14" width="13.7109375" customWidth="1"/>
    <col min="15" max="15" width="9.7109375" customWidth="1"/>
    <col min="16" max="16" width="10" customWidth="1"/>
    <col min="17" max="17" width="9.42578125" customWidth="1"/>
    <col min="18" max="18" width="8.42578125" customWidth="1"/>
  </cols>
  <sheetData>
    <row r="1" spans="1:20" ht="23.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19.5"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20.2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53</v>
      </c>
      <c r="B4" s="1343" t="s">
        <v>3</v>
      </c>
      <c r="C4" s="1343" t="s">
        <v>217</v>
      </c>
      <c r="D4" s="1343" t="s">
        <v>29</v>
      </c>
      <c r="E4" s="1352" t="s">
        <v>4</v>
      </c>
      <c r="F4" s="1344"/>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36.75" customHeight="1" thickBot="1" x14ac:dyDescent="0.25">
      <c r="A5" s="1351"/>
      <c r="B5" s="1343"/>
      <c r="C5" s="1343"/>
      <c r="D5" s="1343"/>
      <c r="E5" s="7" t="s">
        <v>19</v>
      </c>
      <c r="F5" s="7" t="s">
        <v>24</v>
      </c>
      <c r="G5" s="2" t="s">
        <v>1</v>
      </c>
      <c r="H5" s="14" t="s">
        <v>2</v>
      </c>
      <c r="I5" s="1343"/>
      <c r="J5" s="1344"/>
      <c r="K5" s="1343"/>
      <c r="L5" s="1343"/>
      <c r="M5" s="103" t="s">
        <v>27</v>
      </c>
      <c r="N5" s="580" t="s">
        <v>28</v>
      </c>
      <c r="O5" s="581" t="s">
        <v>31</v>
      </c>
      <c r="P5" s="1343"/>
      <c r="Q5" s="1344"/>
      <c r="R5" s="1343"/>
      <c r="S5" s="8"/>
      <c r="T5" s="8"/>
    </row>
    <row r="6" spans="1:20" ht="14.25" customHeight="1" thickBot="1" x14ac:dyDescent="0.25">
      <c r="A6" s="1037">
        <v>1</v>
      </c>
      <c r="B6" s="610">
        <v>2</v>
      </c>
      <c r="C6" s="1038">
        <v>3</v>
      </c>
      <c r="D6" s="610">
        <v>4</v>
      </c>
      <c r="E6" s="1355">
        <v>5</v>
      </c>
      <c r="F6" s="1357"/>
      <c r="G6" s="1355">
        <v>6</v>
      </c>
      <c r="H6" s="1357"/>
      <c r="I6" s="1038">
        <v>7</v>
      </c>
      <c r="J6" s="1038">
        <v>8</v>
      </c>
      <c r="K6" s="1038">
        <v>9</v>
      </c>
      <c r="L6" s="1039">
        <v>10</v>
      </c>
      <c r="M6" s="1355">
        <v>11</v>
      </c>
      <c r="N6" s="1356"/>
      <c r="O6" s="1357"/>
      <c r="P6" s="613" t="s">
        <v>144</v>
      </c>
      <c r="Q6" s="1039">
        <v>13</v>
      </c>
      <c r="R6" s="610">
        <v>14</v>
      </c>
      <c r="S6" s="8"/>
      <c r="T6" s="8"/>
    </row>
    <row r="7" spans="1:20" ht="34.5" customHeight="1" x14ac:dyDescent="0.2">
      <c r="A7" s="1362" t="s">
        <v>97</v>
      </c>
      <c r="B7" s="1380" t="s">
        <v>56</v>
      </c>
      <c r="C7" s="1366">
        <v>30000</v>
      </c>
      <c r="D7" s="475" t="s">
        <v>60</v>
      </c>
      <c r="E7" s="96">
        <v>419</v>
      </c>
      <c r="F7" s="287">
        <v>44</v>
      </c>
      <c r="G7" s="1367">
        <v>2014</v>
      </c>
      <c r="H7" s="1368">
        <v>25685</v>
      </c>
      <c r="I7" s="582">
        <f>H7*F7/100</f>
        <v>11301.4</v>
      </c>
      <c r="J7" s="205">
        <v>0</v>
      </c>
      <c r="K7" s="235">
        <v>25685</v>
      </c>
      <c r="L7" s="207">
        <v>0</v>
      </c>
      <c r="M7" s="902"/>
      <c r="N7" s="903"/>
      <c r="O7" s="585"/>
      <c r="P7" s="303">
        <f t="shared" ref="P7:P18" si="0">I7-J7-K7</f>
        <v>-14383.6</v>
      </c>
      <c r="Q7" s="112"/>
      <c r="R7" s="333"/>
      <c r="S7" s="8"/>
      <c r="T7" s="8"/>
    </row>
    <row r="8" spans="1:20" ht="29.25" customHeight="1" thickBot="1" x14ac:dyDescent="0.25">
      <c r="A8" s="1362"/>
      <c r="B8" s="1380"/>
      <c r="C8" s="1366"/>
      <c r="D8" s="429" t="s">
        <v>310</v>
      </c>
      <c r="E8" s="420">
        <v>537</v>
      </c>
      <c r="F8" s="421">
        <v>56</v>
      </c>
      <c r="G8" s="1367"/>
      <c r="H8" s="1368"/>
      <c r="I8" s="526">
        <f>H7*F8/100</f>
        <v>14383.6</v>
      </c>
      <c r="J8" s="431">
        <v>0</v>
      </c>
      <c r="K8" s="431">
        <v>0</v>
      </c>
      <c r="L8" s="432">
        <v>0</v>
      </c>
      <c r="M8" s="433"/>
      <c r="N8" s="434"/>
      <c r="O8" s="435"/>
      <c r="P8" s="425">
        <f t="shared" si="0"/>
        <v>14383.6</v>
      </c>
      <c r="Q8" s="234"/>
      <c r="R8" s="894"/>
      <c r="S8" s="8"/>
      <c r="T8" s="8"/>
    </row>
    <row r="9" spans="1:20" ht="37.5" customHeight="1" x14ac:dyDescent="0.2">
      <c r="A9" s="1362"/>
      <c r="B9" s="1380" t="s">
        <v>361</v>
      </c>
      <c r="C9" s="1369">
        <v>30000</v>
      </c>
      <c r="D9" s="477" t="s">
        <v>60</v>
      </c>
      <c r="E9" s="478">
        <v>419</v>
      </c>
      <c r="F9" s="479">
        <v>44</v>
      </c>
      <c r="G9" s="1371">
        <v>2015</v>
      </c>
      <c r="H9" s="1373">
        <v>30000</v>
      </c>
      <c r="I9" s="502">
        <f>H9*F9/100</f>
        <v>13200</v>
      </c>
      <c r="J9" s="503">
        <v>0</v>
      </c>
      <c r="K9" s="504">
        <v>30000</v>
      </c>
      <c r="L9" s="498"/>
      <c r="M9" s="539" t="s">
        <v>181</v>
      </c>
      <c r="N9" s="540" t="s">
        <v>170</v>
      </c>
      <c r="O9" s="616">
        <v>90000</v>
      </c>
      <c r="P9" s="485">
        <f t="shared" si="0"/>
        <v>-16800</v>
      </c>
      <c r="Q9" s="899"/>
      <c r="R9" s="896"/>
      <c r="S9" s="8"/>
      <c r="T9" s="8"/>
    </row>
    <row r="10" spans="1:20" ht="21.75" customHeight="1" thickBot="1" x14ac:dyDescent="0.25">
      <c r="A10" s="48"/>
      <c r="B10" s="1380"/>
      <c r="C10" s="1370"/>
      <c r="D10" s="569" t="s">
        <v>310</v>
      </c>
      <c r="E10" s="546">
        <v>537</v>
      </c>
      <c r="F10" s="547">
        <v>56</v>
      </c>
      <c r="G10" s="1372"/>
      <c r="H10" s="1374"/>
      <c r="I10" s="508">
        <f>H9*F10/100</f>
        <v>16800</v>
      </c>
      <c r="J10" s="509">
        <v>0</v>
      </c>
      <c r="K10" s="509">
        <v>0</v>
      </c>
      <c r="L10" s="618">
        <v>0</v>
      </c>
      <c r="M10" s="571"/>
      <c r="N10" s="572"/>
      <c r="O10" s="573"/>
      <c r="P10" s="496">
        <f t="shared" si="0"/>
        <v>16800</v>
      </c>
      <c r="Q10" s="900"/>
      <c r="R10" s="901"/>
      <c r="S10" s="8"/>
      <c r="T10" s="8"/>
    </row>
    <row r="11" spans="1:20" ht="40.5" customHeight="1" x14ac:dyDescent="0.2">
      <c r="A11" s="48"/>
      <c r="B11" s="326"/>
      <c r="C11" s="1369">
        <v>30000</v>
      </c>
      <c r="D11" s="477" t="s">
        <v>60</v>
      </c>
      <c r="E11" s="478">
        <v>419</v>
      </c>
      <c r="F11" s="479">
        <v>44</v>
      </c>
      <c r="G11" s="1371">
        <v>2016</v>
      </c>
      <c r="H11" s="1373">
        <v>30000</v>
      </c>
      <c r="I11" s="502">
        <f>H11*F11/100</f>
        <v>13200</v>
      </c>
      <c r="J11" s="503">
        <v>0</v>
      </c>
      <c r="K11" s="504">
        <v>30000</v>
      </c>
      <c r="L11" s="498"/>
      <c r="M11" s="539" t="s">
        <v>221</v>
      </c>
      <c r="N11" s="540" t="s">
        <v>170</v>
      </c>
      <c r="O11" s="616">
        <v>90000</v>
      </c>
      <c r="P11" s="485">
        <f t="shared" si="0"/>
        <v>-16800</v>
      </c>
      <c r="Q11" s="895"/>
      <c r="R11" s="896"/>
      <c r="S11" s="8"/>
      <c r="T11" s="8"/>
    </row>
    <row r="12" spans="1:20" ht="26.25" customHeight="1" thickBot="1" x14ac:dyDescent="0.25">
      <c r="A12" s="48"/>
      <c r="B12" s="352"/>
      <c r="C12" s="1370"/>
      <c r="D12" s="569" t="s">
        <v>310</v>
      </c>
      <c r="E12" s="546">
        <v>537</v>
      </c>
      <c r="F12" s="547">
        <v>56</v>
      </c>
      <c r="G12" s="1372"/>
      <c r="H12" s="1374"/>
      <c r="I12" s="508">
        <f>H11*F12/100</f>
        <v>16800</v>
      </c>
      <c r="J12" s="509">
        <v>0</v>
      </c>
      <c r="K12" s="509">
        <v>0</v>
      </c>
      <c r="L12" s="618">
        <v>0</v>
      </c>
      <c r="M12" s="571"/>
      <c r="N12" s="572"/>
      <c r="O12" s="573"/>
      <c r="P12" s="496">
        <f t="shared" si="0"/>
        <v>16800</v>
      </c>
      <c r="Q12" s="897"/>
      <c r="R12" s="898"/>
      <c r="S12" s="8"/>
      <c r="T12" s="8"/>
    </row>
    <row r="13" spans="1:20" ht="39" customHeight="1" x14ac:dyDescent="0.2">
      <c r="A13" s="48"/>
      <c r="B13" s="932"/>
      <c r="C13" s="1369">
        <v>30000</v>
      </c>
      <c r="D13" s="477" t="s">
        <v>60</v>
      </c>
      <c r="E13" s="478">
        <v>419</v>
      </c>
      <c r="F13" s="479">
        <v>44</v>
      </c>
      <c r="G13" s="1371">
        <v>2017</v>
      </c>
      <c r="H13" s="1373">
        <v>30000</v>
      </c>
      <c r="I13" s="777">
        <f>H13*F13/100</f>
        <v>13200</v>
      </c>
      <c r="J13" s="559">
        <v>0</v>
      </c>
      <c r="K13" s="855">
        <v>30000</v>
      </c>
      <c r="L13" s="559">
        <v>0</v>
      </c>
      <c r="M13" s="539" t="s">
        <v>221</v>
      </c>
      <c r="N13" s="540" t="s">
        <v>242</v>
      </c>
      <c r="O13" s="616">
        <v>90000</v>
      </c>
      <c r="P13" s="485">
        <f t="shared" ref="P13:P16" si="1">I13-J13-K13</f>
        <v>-16800</v>
      </c>
      <c r="Q13" s="941"/>
      <c r="R13" s="942"/>
      <c r="S13" s="8"/>
      <c r="T13" s="8"/>
    </row>
    <row r="14" spans="1:20" ht="26.25" customHeight="1" thickBot="1" x14ac:dyDescent="0.25">
      <c r="A14" s="48"/>
      <c r="B14" s="932"/>
      <c r="C14" s="1370"/>
      <c r="D14" s="569" t="s">
        <v>310</v>
      </c>
      <c r="E14" s="546">
        <v>537</v>
      </c>
      <c r="F14" s="547">
        <v>56</v>
      </c>
      <c r="G14" s="1372"/>
      <c r="H14" s="1374"/>
      <c r="I14" s="943">
        <f>H13*F14/100</f>
        <v>16800</v>
      </c>
      <c r="J14" s="510">
        <v>0</v>
      </c>
      <c r="K14" s="509"/>
      <c r="L14" s="500">
        <v>0</v>
      </c>
      <c r="M14" s="571"/>
      <c r="N14" s="572"/>
      <c r="O14" s="573"/>
      <c r="P14" s="496">
        <f t="shared" si="1"/>
        <v>16800</v>
      </c>
      <c r="Q14" s="900"/>
      <c r="R14" s="901"/>
      <c r="S14" s="8"/>
      <c r="T14" s="8"/>
    </row>
    <row r="15" spans="1:20" ht="26.25" customHeight="1" x14ac:dyDescent="0.2">
      <c r="A15" s="48"/>
      <c r="B15" s="1079"/>
      <c r="C15" s="1369">
        <v>30000</v>
      </c>
      <c r="D15" s="477" t="s">
        <v>60</v>
      </c>
      <c r="E15" s="478">
        <v>419</v>
      </c>
      <c r="F15" s="479">
        <v>44</v>
      </c>
      <c r="G15" s="1371">
        <v>2018</v>
      </c>
      <c r="H15" s="1373">
        <v>30000</v>
      </c>
      <c r="I15" s="777">
        <f>H15*F15/100</f>
        <v>13200</v>
      </c>
      <c r="J15" s="559">
        <v>0</v>
      </c>
      <c r="K15" s="855">
        <v>30000</v>
      </c>
      <c r="L15" s="559">
        <v>0</v>
      </c>
      <c r="M15" s="539" t="s">
        <v>221</v>
      </c>
      <c r="N15" s="540" t="s">
        <v>242</v>
      </c>
      <c r="O15" s="616">
        <v>90000</v>
      </c>
      <c r="P15" s="485">
        <f t="shared" si="1"/>
        <v>-16800</v>
      </c>
      <c r="Q15" s="941"/>
      <c r="R15" s="942"/>
      <c r="S15" s="8"/>
      <c r="T15" s="8"/>
    </row>
    <row r="16" spans="1:20" ht="26.25" customHeight="1" thickBot="1" x14ac:dyDescent="0.25">
      <c r="A16" s="48"/>
      <c r="B16" s="1079"/>
      <c r="C16" s="1370"/>
      <c r="D16" s="569" t="s">
        <v>310</v>
      </c>
      <c r="E16" s="546">
        <v>537</v>
      </c>
      <c r="F16" s="547">
        <v>56</v>
      </c>
      <c r="G16" s="1372"/>
      <c r="H16" s="1374"/>
      <c r="I16" s="943">
        <f>H15*F16/100</f>
        <v>16800</v>
      </c>
      <c r="J16" s="510">
        <v>0</v>
      </c>
      <c r="K16" s="509"/>
      <c r="L16" s="500">
        <v>0</v>
      </c>
      <c r="M16" s="571"/>
      <c r="N16" s="572"/>
      <c r="O16" s="573"/>
      <c r="P16" s="496">
        <f t="shared" si="1"/>
        <v>16800</v>
      </c>
      <c r="Q16" s="900"/>
      <c r="R16" s="901"/>
      <c r="S16" s="8"/>
      <c r="T16" s="8"/>
    </row>
    <row r="17" spans="1:20" ht="39" customHeight="1" x14ac:dyDescent="0.2">
      <c r="A17" s="48"/>
      <c r="B17" s="352"/>
      <c r="C17" s="1366">
        <v>30000</v>
      </c>
      <c r="D17" s="475" t="s">
        <v>60</v>
      </c>
      <c r="E17" s="96">
        <v>419</v>
      </c>
      <c r="F17" s="287">
        <v>44</v>
      </c>
      <c r="G17" s="1367">
        <v>2019</v>
      </c>
      <c r="H17" s="1368">
        <v>4315</v>
      </c>
      <c r="I17" s="365">
        <f>H17*F17/100</f>
        <v>1898.6</v>
      </c>
      <c r="J17" s="206">
        <v>0</v>
      </c>
      <c r="K17" s="366">
        <v>4315</v>
      </c>
      <c r="L17" s="206">
        <v>0</v>
      </c>
      <c r="M17" s="528" t="s">
        <v>360</v>
      </c>
      <c r="N17" s="529" t="s">
        <v>242</v>
      </c>
      <c r="O17" s="619">
        <v>90000</v>
      </c>
      <c r="P17" s="303">
        <f t="shared" si="0"/>
        <v>-2416.4</v>
      </c>
      <c r="Q17" s="417"/>
      <c r="R17" s="418"/>
      <c r="S17" s="8"/>
      <c r="T17" s="8"/>
    </row>
    <row r="18" spans="1:20" ht="26.25" customHeight="1" thickBot="1" x14ac:dyDescent="0.25">
      <c r="A18" s="48"/>
      <c r="B18" s="352"/>
      <c r="C18" s="1366"/>
      <c r="D18" s="429" t="s">
        <v>310</v>
      </c>
      <c r="E18" s="420">
        <v>537</v>
      </c>
      <c r="F18" s="421">
        <v>56</v>
      </c>
      <c r="G18" s="1367"/>
      <c r="H18" s="1368"/>
      <c r="I18" s="780">
        <f>H17*F18/100</f>
        <v>2416.4</v>
      </c>
      <c r="J18" s="356">
        <v>0</v>
      </c>
      <c r="K18" s="431"/>
      <c r="L18" s="149">
        <v>0</v>
      </c>
      <c r="M18" s="433"/>
      <c r="N18" s="434"/>
      <c r="O18" s="435"/>
      <c r="P18" s="425">
        <f t="shared" si="0"/>
        <v>2416.4</v>
      </c>
      <c r="Q18" s="1048"/>
      <c r="R18" s="894"/>
      <c r="S18" s="8"/>
      <c r="T18" s="8"/>
    </row>
    <row r="19" spans="1:20" ht="20.25" customHeight="1" thickBot="1" x14ac:dyDescent="0.25">
      <c r="A19" s="384"/>
      <c r="B19" s="385"/>
      <c r="C19" s="386"/>
      <c r="D19" s="387"/>
      <c r="E19" s="388"/>
      <c r="F19" s="389"/>
      <c r="G19" s="623" t="s">
        <v>0</v>
      </c>
      <c r="H19" s="391">
        <f>SUM(H7:H18)</f>
        <v>150000</v>
      </c>
      <c r="I19" s="624">
        <f>SUM(I7:I18)</f>
        <v>150000</v>
      </c>
      <c r="J19" s="625">
        <f>SUM(J7:J10)</f>
        <v>0</v>
      </c>
      <c r="K19" s="625">
        <f>SUM(K7:K18)</f>
        <v>150000</v>
      </c>
      <c r="L19" s="626">
        <f>SUM(L7:L10)</f>
        <v>0</v>
      </c>
      <c r="M19" s="627"/>
      <c r="N19" s="628"/>
      <c r="O19" s="629"/>
      <c r="P19" s="630">
        <f>SUM(P7:P18)</f>
        <v>0</v>
      </c>
      <c r="Q19" s="411"/>
      <c r="R19" s="412"/>
      <c r="S19" s="8"/>
      <c r="T19" s="8"/>
    </row>
    <row r="20" spans="1:20" ht="7.5" customHeight="1" x14ac:dyDescent="0.2">
      <c r="A20" s="31"/>
      <c r="B20" s="31"/>
      <c r="C20" s="31"/>
      <c r="D20" s="31"/>
      <c r="E20" s="31"/>
      <c r="F20" s="31"/>
      <c r="G20" s="31"/>
      <c r="H20" s="32"/>
      <c r="I20" s="31"/>
      <c r="J20" s="31"/>
      <c r="K20" s="31"/>
      <c r="L20" s="31"/>
      <c r="M20" s="31"/>
      <c r="N20" s="31"/>
      <c r="O20" s="31"/>
      <c r="P20" s="419"/>
      <c r="Q20" s="31"/>
      <c r="R20" s="31"/>
      <c r="S20" s="8"/>
      <c r="T20" s="8"/>
    </row>
    <row r="21" spans="1:20" ht="48" customHeight="1" x14ac:dyDescent="0.25">
      <c r="A21" s="6"/>
      <c r="B21" s="6"/>
      <c r="C21" s="6"/>
      <c r="D21" s="1119" t="s">
        <v>44</v>
      </c>
      <c r="E21" s="1389" t="s">
        <v>45</v>
      </c>
      <c r="F21" s="1389"/>
      <c r="G21" s="245" t="s">
        <v>206</v>
      </c>
      <c r="H21" s="1041" t="s">
        <v>207</v>
      </c>
      <c r="I21" s="73" t="s">
        <v>280</v>
      </c>
      <c r="J21" s="1042" t="s">
        <v>209</v>
      </c>
      <c r="K21" s="1091" t="s">
        <v>282</v>
      </c>
      <c r="L21" s="150"/>
      <c r="M21" s="6"/>
      <c r="N21" s="6"/>
      <c r="O21" s="6"/>
      <c r="P21" s="141"/>
      <c r="Q21" s="8"/>
      <c r="R21" s="8"/>
      <c r="S21" s="8"/>
      <c r="T21" s="8"/>
    </row>
    <row r="22" spans="1:20" ht="16.5" x14ac:dyDescent="0.25">
      <c r="A22" s="8"/>
      <c r="B22" s="8"/>
      <c r="C22" s="8"/>
      <c r="D22" s="92"/>
      <c r="E22" s="146" t="s">
        <v>150</v>
      </c>
      <c r="F22" s="146" t="s">
        <v>24</v>
      </c>
      <c r="G22" s="73" t="s">
        <v>140</v>
      </c>
      <c r="H22" s="73" t="s">
        <v>141</v>
      </c>
      <c r="I22" s="81" t="s">
        <v>142</v>
      </c>
      <c r="J22" s="81" t="s">
        <v>143</v>
      </c>
      <c r="K22" s="82" t="s">
        <v>151</v>
      </c>
      <c r="L22" s="151"/>
      <c r="M22" s="8"/>
      <c r="N22" s="8"/>
      <c r="O22" s="8"/>
      <c r="P22" s="137"/>
      <c r="Q22" s="8"/>
      <c r="R22" s="8"/>
      <c r="S22" s="8"/>
      <c r="T22" s="8"/>
    </row>
    <row r="23" spans="1:20" ht="17.25" customHeight="1" x14ac:dyDescent="0.2">
      <c r="D23" s="75" t="s">
        <v>60</v>
      </c>
      <c r="E23" s="83">
        <v>419</v>
      </c>
      <c r="F23" s="83">
        <v>44</v>
      </c>
      <c r="G23" s="78">
        <f>I9+I7+I11+I17+I13+I15</f>
        <v>66000</v>
      </c>
      <c r="H23" s="79">
        <f>J19</f>
        <v>0</v>
      </c>
      <c r="I23" s="337">
        <f>K19</f>
        <v>150000</v>
      </c>
      <c r="J23" s="79">
        <v>0</v>
      </c>
      <c r="K23" s="208">
        <f>G23-H23-I23</f>
        <v>-84000</v>
      </c>
      <c r="L23" s="149"/>
      <c r="P23" s="137"/>
    </row>
    <row r="24" spans="1:20" ht="15.75" customHeight="1" x14ac:dyDescent="0.2">
      <c r="D24" s="76" t="s">
        <v>98</v>
      </c>
      <c r="E24" s="83">
        <v>537</v>
      </c>
      <c r="F24" s="83">
        <v>56</v>
      </c>
      <c r="G24" s="78">
        <f>I10+I8+I12+I18+I14+I16</f>
        <v>84000</v>
      </c>
      <c r="H24" s="79">
        <f>J20</f>
        <v>0</v>
      </c>
      <c r="I24" s="79">
        <f>K10+K8</f>
        <v>0</v>
      </c>
      <c r="J24" s="77">
        <v>0</v>
      </c>
      <c r="K24" s="208">
        <f>G24-H24-I24</f>
        <v>84000</v>
      </c>
    </row>
    <row r="25" spans="1:20" x14ac:dyDescent="0.2">
      <c r="K25" s="186"/>
    </row>
  </sheetData>
  <mergeCells count="42">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M6:O6"/>
    <mergeCell ref="B7:B8"/>
    <mergeCell ref="C7:C8"/>
    <mergeCell ref="G7:G8"/>
    <mergeCell ref="H7:H8"/>
    <mergeCell ref="C11:C12"/>
    <mergeCell ref="G11:G12"/>
    <mergeCell ref="H11:H12"/>
    <mergeCell ref="H15:H16"/>
    <mergeCell ref="H13:H14"/>
    <mergeCell ref="L4:L5"/>
    <mergeCell ref="E21:F21"/>
    <mergeCell ref="A7:A9"/>
    <mergeCell ref="B9:B10"/>
    <mergeCell ref="C9:C10"/>
    <mergeCell ref="G9:G10"/>
    <mergeCell ref="C17:C18"/>
    <mergeCell ref="G17:G18"/>
    <mergeCell ref="G13:G14"/>
    <mergeCell ref="C15:C16"/>
    <mergeCell ref="G15:G16"/>
    <mergeCell ref="H17:H18"/>
    <mergeCell ref="C13:C14"/>
    <mergeCell ref="H9:H10"/>
    <mergeCell ref="E6:F6"/>
    <mergeCell ref="G6:H6"/>
  </mergeCells>
  <pageMargins left="1.35" right="0.1" top="0.5" bottom="0.18" header="0.5" footer="0.25"/>
  <pageSetup paperSize="5" scale="89" fitToHeight="0" orientation="landscape" r:id="rId1"/>
  <headerFooter alignWithMargins="0"/>
  <ignoredErrors>
    <ignoredError sqref="I16:I17 I8:I15" formula="1"/>
    <ignoredError sqref="L19" formulaRange="1"/>
    <ignoredError sqref="J19:K19" formula="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25"/>
  <sheetViews>
    <sheetView topLeftCell="A16" zoomScaleNormal="100" workbookViewId="0">
      <selection activeCell="L28" sqref="L28"/>
    </sheetView>
  </sheetViews>
  <sheetFormatPr defaultRowHeight="12.75" x14ac:dyDescent="0.2"/>
  <cols>
    <col min="1" max="1" width="11" customWidth="1"/>
    <col min="2" max="2" width="10.140625" customWidth="1"/>
    <col min="3" max="3" width="8.85546875" customWidth="1"/>
    <col min="4" max="4" width="7.7109375" customWidth="1"/>
    <col min="5" max="5" width="5.85546875" customWidth="1"/>
    <col min="6" max="6" width="4.7109375" customWidth="1"/>
    <col min="7" max="7" width="6.7109375" customWidth="1"/>
    <col min="8" max="8" width="7.5703125" style="15" customWidth="1"/>
    <col min="9" max="9" width="8.85546875" customWidth="1"/>
    <col min="10" max="10" width="7.7109375" customWidth="1"/>
    <col min="11" max="11" width="9.5703125" customWidth="1"/>
    <col min="12" max="12" width="10.7109375" customWidth="1"/>
    <col min="13" max="13" width="33.28515625" customWidth="1"/>
    <col min="14" max="14" width="21.5703125" customWidth="1"/>
    <col min="15" max="15" width="8.28515625" customWidth="1"/>
    <col min="16" max="16" width="9.5703125" customWidth="1"/>
    <col min="17" max="17" width="10" customWidth="1"/>
    <col min="18" max="18" width="9.140625" customWidth="1"/>
  </cols>
  <sheetData>
    <row r="1" spans="1:20" ht="23.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21.75"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23.2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53</v>
      </c>
      <c r="B4" s="1343" t="s">
        <v>3</v>
      </c>
      <c r="C4" s="1343" t="s">
        <v>185</v>
      </c>
      <c r="D4" s="1343" t="s">
        <v>29</v>
      </c>
      <c r="E4" s="1352" t="s">
        <v>4</v>
      </c>
      <c r="F4" s="1344"/>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36.75" customHeight="1" thickBot="1" x14ac:dyDescent="0.25">
      <c r="A5" s="1351"/>
      <c r="B5" s="1343"/>
      <c r="C5" s="1343"/>
      <c r="D5" s="1343"/>
      <c r="E5" s="7" t="s">
        <v>19</v>
      </c>
      <c r="F5" s="7" t="s">
        <v>24</v>
      </c>
      <c r="G5" s="2" t="s">
        <v>1</v>
      </c>
      <c r="H5" s="14" t="s">
        <v>2</v>
      </c>
      <c r="I5" s="1343"/>
      <c r="J5" s="1344"/>
      <c r="K5" s="1343"/>
      <c r="L5" s="1343"/>
      <c r="M5" s="103" t="s">
        <v>27</v>
      </c>
      <c r="N5" s="580" t="s">
        <v>28</v>
      </c>
      <c r="O5" s="581" t="s">
        <v>31</v>
      </c>
      <c r="P5" s="1343"/>
      <c r="Q5" s="1344"/>
      <c r="R5" s="1343"/>
      <c r="S5" s="8"/>
      <c r="T5" s="8"/>
    </row>
    <row r="6" spans="1:20" ht="21.75" customHeight="1" thickBot="1" x14ac:dyDescent="0.25">
      <c r="A6" s="589">
        <v>1</v>
      </c>
      <c r="B6" s="587">
        <v>2</v>
      </c>
      <c r="C6" s="590">
        <v>3</v>
      </c>
      <c r="D6" s="587">
        <v>4</v>
      </c>
      <c r="E6" s="1377">
        <v>5</v>
      </c>
      <c r="F6" s="1379"/>
      <c r="G6" s="1377">
        <v>6</v>
      </c>
      <c r="H6" s="1379"/>
      <c r="I6" s="590">
        <v>7</v>
      </c>
      <c r="J6" s="590">
        <v>8</v>
      </c>
      <c r="K6" s="590">
        <v>9</v>
      </c>
      <c r="L6" s="592">
        <v>10</v>
      </c>
      <c r="M6" s="1377">
        <v>11</v>
      </c>
      <c r="N6" s="1378"/>
      <c r="O6" s="1379"/>
      <c r="P6" s="593" t="s">
        <v>144</v>
      </c>
      <c r="Q6" s="592">
        <v>13</v>
      </c>
      <c r="R6" s="587">
        <v>14</v>
      </c>
      <c r="S6" s="8"/>
      <c r="T6" s="8"/>
    </row>
    <row r="7" spans="1:20" ht="30" customHeight="1" x14ac:dyDescent="0.25">
      <c r="A7" s="1362" t="s">
        <v>93</v>
      </c>
      <c r="B7" s="1444" t="s">
        <v>55</v>
      </c>
      <c r="C7" s="1366">
        <v>30000</v>
      </c>
      <c r="D7" s="475" t="s">
        <v>72</v>
      </c>
      <c r="E7" s="96">
        <v>1957</v>
      </c>
      <c r="F7" s="287">
        <v>82</v>
      </c>
      <c r="G7" s="1367">
        <v>2014</v>
      </c>
      <c r="H7" s="1368">
        <v>25110</v>
      </c>
      <c r="I7" s="582">
        <f>H7*F7/100</f>
        <v>20590.2</v>
      </c>
      <c r="J7" s="205">
        <v>0</v>
      </c>
      <c r="K7" s="235">
        <v>25110</v>
      </c>
      <c r="L7" s="207">
        <v>0</v>
      </c>
      <c r="M7" s="583"/>
      <c r="N7" s="584"/>
      <c r="O7" s="585"/>
      <c r="P7" s="303">
        <f t="shared" ref="P7:P18" si="0">I7-J7-K7</f>
        <v>-4519.7999999999993</v>
      </c>
      <c r="Q7" s="210"/>
      <c r="R7" s="13"/>
      <c r="S7" s="8"/>
      <c r="T7" s="8"/>
    </row>
    <row r="8" spans="1:20" ht="30" customHeight="1" thickBot="1" x14ac:dyDescent="0.3">
      <c r="A8" s="1362"/>
      <c r="B8" s="1444"/>
      <c r="C8" s="1366"/>
      <c r="D8" s="429" t="s">
        <v>94</v>
      </c>
      <c r="E8" s="420">
        <v>420</v>
      </c>
      <c r="F8" s="421">
        <v>18</v>
      </c>
      <c r="G8" s="1367"/>
      <c r="H8" s="1368"/>
      <c r="I8" s="526">
        <f>H7*F8/100</f>
        <v>4519.8</v>
      </c>
      <c r="J8" s="431">
        <v>0</v>
      </c>
      <c r="K8" s="431">
        <v>0</v>
      </c>
      <c r="L8" s="432">
        <v>0</v>
      </c>
      <c r="M8" s="433"/>
      <c r="N8" s="434"/>
      <c r="O8" s="435"/>
      <c r="P8" s="425">
        <f t="shared" si="0"/>
        <v>4519.8</v>
      </c>
      <c r="Q8" s="773"/>
      <c r="R8" s="427"/>
      <c r="S8" s="8"/>
      <c r="T8" s="8"/>
    </row>
    <row r="9" spans="1:20" ht="30" customHeight="1" x14ac:dyDescent="0.2">
      <c r="A9" s="1362"/>
      <c r="B9" s="1421" t="s">
        <v>462</v>
      </c>
      <c r="C9" s="1369">
        <v>30000</v>
      </c>
      <c r="D9" s="477" t="s">
        <v>72</v>
      </c>
      <c r="E9" s="478">
        <v>1957</v>
      </c>
      <c r="F9" s="479">
        <v>82</v>
      </c>
      <c r="G9" s="1371">
        <v>2015</v>
      </c>
      <c r="H9" s="1373">
        <v>30000</v>
      </c>
      <c r="I9" s="502">
        <f>H9*F9/100</f>
        <v>24600</v>
      </c>
      <c r="J9" s="503">
        <v>0</v>
      </c>
      <c r="K9" s="504">
        <v>30000</v>
      </c>
      <c r="L9" s="498">
        <v>0</v>
      </c>
      <c r="M9" s="539" t="s">
        <v>380</v>
      </c>
      <c r="N9" s="540" t="s">
        <v>248</v>
      </c>
      <c r="O9" s="616">
        <v>40000</v>
      </c>
      <c r="P9" s="772">
        <f t="shared" si="0"/>
        <v>-5400</v>
      </c>
      <c r="Q9" s="499"/>
      <c r="R9" s="486"/>
      <c r="S9" s="8"/>
      <c r="T9" s="8"/>
    </row>
    <row r="10" spans="1:20" ht="27.95" customHeight="1" thickBot="1" x14ac:dyDescent="0.25">
      <c r="A10" s="48"/>
      <c r="B10" s="1421"/>
      <c r="C10" s="1370"/>
      <c r="D10" s="569" t="s">
        <v>94</v>
      </c>
      <c r="E10" s="546">
        <v>420</v>
      </c>
      <c r="F10" s="547">
        <v>18</v>
      </c>
      <c r="G10" s="1372"/>
      <c r="H10" s="1374"/>
      <c r="I10" s="508">
        <f>H9*F10/100</f>
        <v>5400</v>
      </c>
      <c r="J10" s="509">
        <v>0</v>
      </c>
      <c r="K10" s="509">
        <v>0</v>
      </c>
      <c r="L10" s="618">
        <v>0</v>
      </c>
      <c r="M10" s="571"/>
      <c r="N10" s="572"/>
      <c r="O10" s="573"/>
      <c r="P10" s="496">
        <f t="shared" si="0"/>
        <v>5400</v>
      </c>
      <c r="Q10" s="551"/>
      <c r="R10" s="378"/>
      <c r="S10" s="8"/>
      <c r="T10" s="8"/>
    </row>
    <row r="11" spans="1:20" ht="25.5" customHeight="1" x14ac:dyDescent="0.2">
      <c r="A11" s="48"/>
      <c r="B11" s="332"/>
      <c r="C11" s="1369">
        <v>30000</v>
      </c>
      <c r="D11" s="477" t="s">
        <v>72</v>
      </c>
      <c r="E11" s="478">
        <v>1957</v>
      </c>
      <c r="F11" s="479">
        <v>82</v>
      </c>
      <c r="G11" s="1371">
        <v>2016</v>
      </c>
      <c r="H11" s="1373">
        <v>30000</v>
      </c>
      <c r="I11" s="502">
        <f>H11*F11/100</f>
        <v>24600</v>
      </c>
      <c r="J11" s="503">
        <v>0</v>
      </c>
      <c r="K11" s="504">
        <v>30000</v>
      </c>
      <c r="L11" s="498">
        <v>0</v>
      </c>
      <c r="M11" s="539" t="s">
        <v>380</v>
      </c>
      <c r="N11" s="540" t="s">
        <v>247</v>
      </c>
      <c r="O11" s="616">
        <v>40000</v>
      </c>
      <c r="P11" s="772">
        <f t="shared" si="0"/>
        <v>-5400</v>
      </c>
      <c r="Q11" s="499"/>
      <c r="R11" s="486"/>
      <c r="S11" s="8"/>
      <c r="T11" s="8"/>
    </row>
    <row r="12" spans="1:20" ht="24.75" customHeight="1" thickBot="1" x14ac:dyDescent="0.25">
      <c r="A12" s="48"/>
      <c r="B12" s="352"/>
      <c r="C12" s="1370"/>
      <c r="D12" s="569" t="s">
        <v>94</v>
      </c>
      <c r="E12" s="546">
        <v>420</v>
      </c>
      <c r="F12" s="547">
        <v>18</v>
      </c>
      <c r="G12" s="1372"/>
      <c r="H12" s="1374"/>
      <c r="I12" s="508">
        <f>H11*F12/100</f>
        <v>5400</v>
      </c>
      <c r="J12" s="509">
        <v>0</v>
      </c>
      <c r="K12" s="509">
        <v>0</v>
      </c>
      <c r="L12" s="618">
        <v>0</v>
      </c>
      <c r="M12" s="571"/>
      <c r="N12" s="572"/>
      <c r="O12" s="573"/>
      <c r="P12" s="496">
        <f t="shared" si="0"/>
        <v>5400</v>
      </c>
      <c r="Q12" s="551"/>
      <c r="R12" s="378"/>
      <c r="S12" s="8"/>
      <c r="T12" s="8"/>
    </row>
    <row r="13" spans="1:20" ht="30.75" customHeight="1" x14ac:dyDescent="0.2">
      <c r="A13" s="48"/>
      <c r="B13" s="932"/>
      <c r="C13" s="1369">
        <v>30000</v>
      </c>
      <c r="D13" s="477" t="s">
        <v>72</v>
      </c>
      <c r="E13" s="478">
        <v>1957</v>
      </c>
      <c r="F13" s="479">
        <v>82</v>
      </c>
      <c r="G13" s="1371">
        <v>2017</v>
      </c>
      <c r="H13" s="1373">
        <v>30000</v>
      </c>
      <c r="I13" s="770">
        <f>H13*F13/100</f>
        <v>24600</v>
      </c>
      <c r="J13" s="503">
        <v>0</v>
      </c>
      <c r="K13" s="504">
        <v>30000</v>
      </c>
      <c r="L13" s="483">
        <v>22271</v>
      </c>
      <c r="M13" s="539" t="s">
        <v>380</v>
      </c>
      <c r="N13" s="540" t="s">
        <v>219</v>
      </c>
      <c r="O13" s="616">
        <v>40000</v>
      </c>
      <c r="P13" s="485">
        <f t="shared" ref="P13:P16" si="1">I13-J13-K13</f>
        <v>-5400</v>
      </c>
      <c r="Q13" s="499"/>
      <c r="R13" s="486"/>
      <c r="S13" s="8"/>
      <c r="T13" s="8"/>
    </row>
    <row r="14" spans="1:20" ht="23.25" customHeight="1" thickBot="1" x14ac:dyDescent="0.25">
      <c r="A14" s="48"/>
      <c r="B14" s="932"/>
      <c r="C14" s="1370"/>
      <c r="D14" s="569" t="s">
        <v>94</v>
      </c>
      <c r="E14" s="546">
        <v>420</v>
      </c>
      <c r="F14" s="547">
        <v>18</v>
      </c>
      <c r="G14" s="1372"/>
      <c r="H14" s="1374"/>
      <c r="I14" s="771">
        <f>H13*F14/100</f>
        <v>5400</v>
      </c>
      <c r="J14" s="509">
        <v>0</v>
      </c>
      <c r="K14" s="509">
        <v>0</v>
      </c>
      <c r="L14" s="509">
        <v>0</v>
      </c>
      <c r="M14" s="494"/>
      <c r="N14" s="495"/>
      <c r="O14" s="525"/>
      <c r="P14" s="496">
        <f t="shared" si="1"/>
        <v>5400</v>
      </c>
      <c r="Q14" s="501"/>
      <c r="R14" s="50"/>
      <c r="S14" s="8"/>
      <c r="T14" s="8"/>
    </row>
    <row r="15" spans="1:20" ht="27.75" customHeight="1" x14ac:dyDescent="0.2">
      <c r="A15" s="48"/>
      <c r="B15" s="1079"/>
      <c r="C15" s="1369">
        <v>30000</v>
      </c>
      <c r="D15" s="477" t="s">
        <v>72</v>
      </c>
      <c r="E15" s="478">
        <v>1957</v>
      </c>
      <c r="F15" s="479">
        <v>82</v>
      </c>
      <c r="G15" s="1371">
        <v>2018</v>
      </c>
      <c r="H15" s="1373">
        <v>30000</v>
      </c>
      <c r="I15" s="770">
        <f>H15*F15/100</f>
        <v>24600</v>
      </c>
      <c r="J15" s="503">
        <v>0</v>
      </c>
      <c r="K15" s="504">
        <v>30000</v>
      </c>
      <c r="L15" s="483">
        <v>22271</v>
      </c>
      <c r="M15" s="539" t="s">
        <v>380</v>
      </c>
      <c r="N15" s="540" t="s">
        <v>232</v>
      </c>
      <c r="O15" s="616">
        <v>40000</v>
      </c>
      <c r="P15" s="485">
        <f t="shared" si="1"/>
        <v>-5400</v>
      </c>
      <c r="Q15" s="499"/>
      <c r="R15" s="486"/>
      <c r="S15" s="8"/>
      <c r="T15" s="8"/>
    </row>
    <row r="16" spans="1:20" ht="23.25" customHeight="1" thickBot="1" x14ac:dyDescent="0.25">
      <c r="A16" s="48"/>
      <c r="B16" s="1079"/>
      <c r="C16" s="1370"/>
      <c r="D16" s="569" t="s">
        <v>94</v>
      </c>
      <c r="E16" s="546">
        <v>420</v>
      </c>
      <c r="F16" s="547">
        <v>18</v>
      </c>
      <c r="G16" s="1372"/>
      <c r="H16" s="1374"/>
      <c r="I16" s="771">
        <f>H15*F16/100</f>
        <v>5400</v>
      </c>
      <c r="J16" s="509">
        <v>0</v>
      </c>
      <c r="K16" s="509">
        <v>0</v>
      </c>
      <c r="L16" s="509">
        <v>0</v>
      </c>
      <c r="M16" s="494"/>
      <c r="N16" s="495"/>
      <c r="O16" s="525"/>
      <c r="P16" s="496">
        <f t="shared" si="1"/>
        <v>5400</v>
      </c>
      <c r="Q16" s="501"/>
      <c r="R16" s="50"/>
      <c r="S16" s="8"/>
      <c r="T16" s="8"/>
    </row>
    <row r="17" spans="1:20" ht="41.25" customHeight="1" x14ac:dyDescent="0.2">
      <c r="A17" s="48"/>
      <c r="B17" s="352"/>
      <c r="C17" s="1369">
        <v>30000</v>
      </c>
      <c r="D17" s="477" t="s">
        <v>72</v>
      </c>
      <c r="E17" s="478">
        <v>1957</v>
      </c>
      <c r="F17" s="479">
        <v>82</v>
      </c>
      <c r="G17" s="1371">
        <v>2019</v>
      </c>
      <c r="H17" s="1373">
        <v>30000</v>
      </c>
      <c r="I17" s="770">
        <f>H17*F17/100</f>
        <v>24600</v>
      </c>
      <c r="J17" s="503">
        <v>0</v>
      </c>
      <c r="K17" s="504">
        <v>34890</v>
      </c>
      <c r="L17" s="559">
        <v>0</v>
      </c>
      <c r="M17" s="1083" t="s">
        <v>379</v>
      </c>
      <c r="N17" s="540" t="s">
        <v>378</v>
      </c>
      <c r="O17" s="616"/>
      <c r="P17" s="485">
        <f t="shared" si="0"/>
        <v>-10290</v>
      </c>
      <c r="Q17" s="499"/>
      <c r="R17" s="486"/>
      <c r="S17" s="8"/>
      <c r="T17" s="8"/>
    </row>
    <row r="18" spans="1:20" ht="25.5" customHeight="1" thickBot="1" x14ac:dyDescent="0.25">
      <c r="A18" s="48"/>
      <c r="B18" s="352"/>
      <c r="C18" s="1370"/>
      <c r="D18" s="569" t="s">
        <v>94</v>
      </c>
      <c r="E18" s="546">
        <v>420</v>
      </c>
      <c r="F18" s="547">
        <v>18</v>
      </c>
      <c r="G18" s="1372"/>
      <c r="H18" s="1374"/>
      <c r="I18" s="771">
        <f>H17*F18/100</f>
        <v>5400</v>
      </c>
      <c r="J18" s="509">
        <v>0</v>
      </c>
      <c r="K18" s="509">
        <v>0</v>
      </c>
      <c r="L18" s="510">
        <v>0</v>
      </c>
      <c r="M18" s="494"/>
      <c r="N18" s="495"/>
      <c r="O18" s="525"/>
      <c r="P18" s="496">
        <f t="shared" si="0"/>
        <v>5400</v>
      </c>
      <c r="Q18" s="501"/>
      <c r="R18" s="50"/>
      <c r="S18" s="8"/>
      <c r="T18" s="8"/>
    </row>
    <row r="19" spans="1:20" ht="21" customHeight="1" thickBot="1" x14ac:dyDescent="0.25">
      <c r="A19" s="764"/>
      <c r="B19" s="765"/>
      <c r="C19" s="389"/>
      <c r="D19" s="389"/>
      <c r="E19" s="389"/>
      <c r="F19" s="389"/>
      <c r="G19" s="1028" t="s">
        <v>0</v>
      </c>
      <c r="H19" s="766">
        <f>SUM(H7:H18)</f>
        <v>175110</v>
      </c>
      <c r="I19" s="624">
        <f>SUM(I7:I18)</f>
        <v>175110</v>
      </c>
      <c r="J19" s="1029">
        <f>SUM(J7:J10)</f>
        <v>0</v>
      </c>
      <c r="K19" s="1029">
        <f>SUM(K7:K18)</f>
        <v>180000</v>
      </c>
      <c r="L19" s="1030">
        <f>SUM(L7:L18)</f>
        <v>44542</v>
      </c>
      <c r="M19" s="1031"/>
      <c r="N19" s="1032"/>
      <c r="O19" s="629"/>
      <c r="P19" s="768">
        <f>SUM(P7:P18)</f>
        <v>-4890</v>
      </c>
      <c r="Q19" s="769"/>
      <c r="R19" s="412"/>
      <c r="S19" s="8"/>
      <c r="T19" s="8"/>
    </row>
    <row r="20" spans="1:20" ht="7.5" customHeight="1" x14ac:dyDescent="0.2">
      <c r="A20" s="31"/>
      <c r="B20" s="31"/>
      <c r="C20" s="31"/>
      <c r="D20" s="31"/>
      <c r="E20" s="31"/>
      <c r="F20" s="31"/>
      <c r="G20" s="31"/>
      <c r="H20" s="32"/>
      <c r="I20" s="31"/>
      <c r="J20" s="31"/>
      <c r="K20" s="31"/>
      <c r="L20" s="31"/>
      <c r="M20" s="31"/>
      <c r="N20" s="31"/>
      <c r="O20" s="31"/>
      <c r="P20" s="31"/>
      <c r="Q20" s="31"/>
      <c r="R20" s="31"/>
      <c r="S20" s="8"/>
      <c r="T20" s="8"/>
    </row>
    <row r="21" spans="1:20" ht="60.75" customHeight="1" x14ac:dyDescent="0.25">
      <c r="A21" s="6"/>
      <c r="B21" s="6"/>
      <c r="C21" s="6"/>
      <c r="D21" s="1119" t="s">
        <v>44</v>
      </c>
      <c r="E21" s="1364" t="s">
        <v>45</v>
      </c>
      <c r="F21" s="1364"/>
      <c r="G21" s="245" t="s">
        <v>206</v>
      </c>
      <c r="H21" s="1041" t="s">
        <v>207</v>
      </c>
      <c r="I21" s="73" t="s">
        <v>280</v>
      </c>
      <c r="J21" s="1042" t="s">
        <v>209</v>
      </c>
      <c r="K21" s="1091" t="s">
        <v>282</v>
      </c>
      <c r="L21" s="150"/>
      <c r="M21" s="6"/>
      <c r="N21" s="6"/>
      <c r="O21" s="6"/>
      <c r="P21" s="141"/>
      <c r="Q21" s="8"/>
      <c r="R21" s="8"/>
      <c r="S21" s="8"/>
      <c r="T21" s="8"/>
    </row>
    <row r="22" spans="1:20" ht="16.5" x14ac:dyDescent="0.2">
      <c r="A22" s="8"/>
      <c r="B22" s="8"/>
      <c r="C22" s="8"/>
      <c r="D22" s="92"/>
      <c r="E22" s="146" t="s">
        <v>150</v>
      </c>
      <c r="F22" s="146" t="s">
        <v>24</v>
      </c>
      <c r="G22" s="153" t="s">
        <v>140</v>
      </c>
      <c r="H22" s="153" t="s">
        <v>141</v>
      </c>
      <c r="I22" s="153" t="s">
        <v>142</v>
      </c>
      <c r="J22" s="153" t="s">
        <v>143</v>
      </c>
      <c r="K22" s="152" t="s">
        <v>151</v>
      </c>
      <c r="L22" s="151"/>
      <c r="M22" s="8"/>
      <c r="N22" s="8"/>
      <c r="O22" s="8"/>
      <c r="P22" s="137"/>
      <c r="Q22" s="8"/>
      <c r="R22" s="8"/>
      <c r="S22" s="8"/>
      <c r="T22" s="8"/>
    </row>
    <row r="23" spans="1:20" ht="15" customHeight="1" x14ac:dyDescent="0.2">
      <c r="D23" s="75" t="s">
        <v>72</v>
      </c>
      <c r="E23" s="83">
        <v>1957</v>
      </c>
      <c r="F23" s="83">
        <v>82</v>
      </c>
      <c r="G23" s="138">
        <f>I9+I7+I11+I17+I13+I15</f>
        <v>143590.20000000001</v>
      </c>
      <c r="H23" s="139">
        <f>J19</f>
        <v>0</v>
      </c>
      <c r="I23" s="201">
        <f>K19</f>
        <v>180000</v>
      </c>
      <c r="J23" s="201">
        <f>L17+L13</f>
        <v>22271</v>
      </c>
      <c r="K23" s="208">
        <f>G23-H23-I23</f>
        <v>-36409.799999999988</v>
      </c>
      <c r="L23" s="149"/>
      <c r="P23" s="137"/>
    </row>
    <row r="24" spans="1:20" ht="15" customHeight="1" x14ac:dyDescent="0.2">
      <c r="D24" s="76" t="s">
        <v>94</v>
      </c>
      <c r="E24" s="83">
        <v>420</v>
      </c>
      <c r="F24" s="83">
        <v>18</v>
      </c>
      <c r="G24" s="138">
        <f>I10+I8+I12+I18+I14+I16</f>
        <v>31519.8</v>
      </c>
      <c r="H24" s="139">
        <f>J20</f>
        <v>0</v>
      </c>
      <c r="I24" s="139">
        <v>0</v>
      </c>
      <c r="J24" s="77">
        <v>0</v>
      </c>
      <c r="K24" s="208">
        <f>G24-H24-I24</f>
        <v>31519.8</v>
      </c>
    </row>
    <row r="25" spans="1:20" x14ac:dyDescent="0.2">
      <c r="K25" s="212"/>
    </row>
  </sheetData>
  <mergeCells count="42">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M6:O6"/>
    <mergeCell ref="B7:B8"/>
    <mergeCell ref="C7:C8"/>
    <mergeCell ref="G7:G8"/>
    <mergeCell ref="H7:H8"/>
    <mergeCell ref="E21:F21"/>
    <mergeCell ref="B9:B10"/>
    <mergeCell ref="C9:C10"/>
    <mergeCell ref="G9:G10"/>
    <mergeCell ref="H9:H10"/>
    <mergeCell ref="C11:C12"/>
    <mergeCell ref="G11:G12"/>
    <mergeCell ref="H11:H12"/>
    <mergeCell ref="C17:C18"/>
    <mergeCell ref="G17:G18"/>
    <mergeCell ref="H17:H18"/>
    <mergeCell ref="C13:C14"/>
    <mergeCell ref="G13:G14"/>
    <mergeCell ref="H13:H14"/>
    <mergeCell ref="C15:C16"/>
    <mergeCell ref="G15:G16"/>
    <mergeCell ref="H15:H16"/>
    <mergeCell ref="A7:A9"/>
    <mergeCell ref="L4:L5"/>
    <mergeCell ref="E6:F6"/>
    <mergeCell ref="G6:H6"/>
  </mergeCells>
  <pageMargins left="1.1000000000000001" right="0.2" top="0.65" bottom="0.18" header="0.5" footer="0.25"/>
  <pageSetup paperSize="5" scale="86" fitToHeight="0" orientation="landscape" r:id="rId1"/>
  <headerFooter alignWithMargins="0"/>
  <ignoredErrors>
    <ignoredError sqref="I16:I17 I8:I15" formula="1"/>
    <ignoredError sqref="L19" formulaRange="1"/>
    <ignoredError sqref="J19:K19" formula="1"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25"/>
  <sheetViews>
    <sheetView topLeftCell="A13" zoomScaleNormal="100" workbookViewId="0">
      <selection activeCell="K17" sqref="K17"/>
    </sheetView>
  </sheetViews>
  <sheetFormatPr defaultRowHeight="12.75" x14ac:dyDescent="0.2"/>
  <cols>
    <col min="1" max="1" width="11" customWidth="1"/>
    <col min="2" max="2" width="10.5703125" customWidth="1"/>
    <col min="3" max="3" width="8.85546875" customWidth="1"/>
    <col min="4" max="4" width="7.7109375" customWidth="1"/>
    <col min="5" max="5" width="6.140625" customWidth="1"/>
    <col min="6" max="6" width="5.28515625" customWidth="1"/>
    <col min="7" max="7" width="6.28515625" customWidth="1"/>
    <col min="8" max="8" width="7.5703125" style="15" customWidth="1"/>
    <col min="9" max="9" width="8.7109375" customWidth="1"/>
    <col min="10" max="10" width="7.7109375" customWidth="1"/>
    <col min="11" max="11" width="10.7109375" customWidth="1"/>
    <col min="12" max="12" width="8.42578125" customWidth="1"/>
    <col min="13" max="13" width="31.28515625" customWidth="1"/>
    <col min="14" max="14" width="15.28515625" customWidth="1"/>
    <col min="15" max="15" width="9.7109375" customWidth="1"/>
    <col min="16" max="16" width="9.42578125" customWidth="1"/>
    <col min="17" max="17" width="9.85546875" customWidth="1"/>
    <col min="18" max="18" width="8.7109375" customWidth="1"/>
  </cols>
  <sheetData>
    <row r="1" spans="1:20" ht="23.25" customHeight="1" x14ac:dyDescent="0.35">
      <c r="A1" s="1465" t="s">
        <v>20</v>
      </c>
      <c r="B1" s="1465"/>
      <c r="C1" s="1465"/>
      <c r="D1" s="1465"/>
      <c r="E1" s="1465"/>
      <c r="F1" s="1465"/>
      <c r="G1" s="1465"/>
      <c r="H1" s="1465"/>
      <c r="I1" s="1465"/>
      <c r="J1" s="1465"/>
      <c r="K1" s="1465"/>
      <c r="L1" s="1465"/>
      <c r="M1" s="1465"/>
      <c r="N1" s="1465"/>
      <c r="O1" s="1465"/>
      <c r="P1" s="1465"/>
      <c r="Q1" s="1465"/>
      <c r="R1" s="1465"/>
    </row>
    <row r="2" spans="1:20" ht="26.25"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22.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53</v>
      </c>
      <c r="B4" s="1343" t="s">
        <v>3</v>
      </c>
      <c r="C4" s="1343" t="s">
        <v>217</v>
      </c>
      <c r="D4" s="1343" t="s">
        <v>29</v>
      </c>
      <c r="E4" s="1352" t="s">
        <v>4</v>
      </c>
      <c r="F4" s="1344"/>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36.75" customHeight="1" thickBot="1" x14ac:dyDescent="0.25">
      <c r="A5" s="1351"/>
      <c r="B5" s="1343"/>
      <c r="C5" s="1343"/>
      <c r="D5" s="1343"/>
      <c r="E5" s="7" t="s">
        <v>19</v>
      </c>
      <c r="F5" s="7" t="s">
        <v>24</v>
      </c>
      <c r="G5" s="2" t="s">
        <v>1</v>
      </c>
      <c r="H5" s="14" t="s">
        <v>2</v>
      </c>
      <c r="I5" s="1343"/>
      <c r="J5" s="1344"/>
      <c r="K5" s="1343"/>
      <c r="L5" s="1343"/>
      <c r="M5" s="103" t="s">
        <v>27</v>
      </c>
      <c r="N5" s="580" t="s">
        <v>28</v>
      </c>
      <c r="O5" s="581" t="s">
        <v>31</v>
      </c>
      <c r="P5" s="1343"/>
      <c r="Q5" s="1344"/>
      <c r="R5" s="1343"/>
      <c r="S5" s="8"/>
      <c r="T5" s="8"/>
    </row>
    <row r="6" spans="1:20" ht="17.25" customHeight="1" thickBot="1" x14ac:dyDescent="0.25">
      <c r="A6" s="589">
        <v>1</v>
      </c>
      <c r="B6" s="587">
        <v>2</v>
      </c>
      <c r="C6" s="590">
        <v>3</v>
      </c>
      <c r="D6" s="587">
        <v>4</v>
      </c>
      <c r="E6" s="1377">
        <v>5</v>
      </c>
      <c r="F6" s="1379"/>
      <c r="G6" s="1377">
        <v>6</v>
      </c>
      <c r="H6" s="1379"/>
      <c r="I6" s="590">
        <v>7</v>
      </c>
      <c r="J6" s="590">
        <v>8</v>
      </c>
      <c r="K6" s="590">
        <v>9</v>
      </c>
      <c r="L6" s="592">
        <v>10</v>
      </c>
      <c r="M6" s="1377">
        <v>11</v>
      </c>
      <c r="N6" s="1378"/>
      <c r="O6" s="1379"/>
      <c r="P6" s="593" t="s">
        <v>144</v>
      </c>
      <c r="Q6" s="592">
        <v>13</v>
      </c>
      <c r="R6" s="587">
        <v>14</v>
      </c>
      <c r="S6" s="8"/>
      <c r="T6" s="8"/>
    </row>
    <row r="7" spans="1:20" ht="24.95" customHeight="1" x14ac:dyDescent="0.25">
      <c r="A7" s="1362" t="s">
        <v>95</v>
      </c>
      <c r="B7" s="1365" t="s">
        <v>56</v>
      </c>
      <c r="C7" s="1366">
        <v>30000</v>
      </c>
      <c r="D7" s="475" t="s">
        <v>96</v>
      </c>
      <c r="E7" s="96">
        <v>1563</v>
      </c>
      <c r="F7" s="287">
        <v>75</v>
      </c>
      <c r="G7" s="1367">
        <v>2014</v>
      </c>
      <c r="H7" s="1368">
        <v>25685</v>
      </c>
      <c r="I7" s="582">
        <f>H7*F7/100</f>
        <v>19263.75</v>
      </c>
      <c r="J7" s="205">
        <v>0</v>
      </c>
      <c r="K7" s="235">
        <v>25685</v>
      </c>
      <c r="L7" s="338">
        <v>0</v>
      </c>
      <c r="M7" s="583"/>
      <c r="N7" s="584"/>
      <c r="O7" s="585"/>
      <c r="P7" s="303">
        <f t="shared" ref="P7:P18" si="0">I7-J7-K7</f>
        <v>-6421.25</v>
      </c>
      <c r="Q7" s="210"/>
      <c r="R7" s="13"/>
      <c r="S7" s="8"/>
      <c r="T7" s="8"/>
    </row>
    <row r="8" spans="1:20" ht="24.95" customHeight="1" thickBot="1" x14ac:dyDescent="0.3">
      <c r="A8" s="1362"/>
      <c r="B8" s="1365"/>
      <c r="C8" s="1366"/>
      <c r="D8" s="429" t="s">
        <v>66</v>
      </c>
      <c r="E8" s="420">
        <v>520</v>
      </c>
      <c r="F8" s="421">
        <v>25</v>
      </c>
      <c r="G8" s="1367"/>
      <c r="H8" s="1368"/>
      <c r="I8" s="526">
        <f>H7*F8/100</f>
        <v>6421.25</v>
      </c>
      <c r="J8" s="431">
        <v>0</v>
      </c>
      <c r="K8" s="431">
        <v>0</v>
      </c>
      <c r="L8" s="775">
        <v>0</v>
      </c>
      <c r="M8" s="433"/>
      <c r="N8" s="434"/>
      <c r="O8" s="435"/>
      <c r="P8" s="425">
        <f t="shared" si="0"/>
        <v>6421.25</v>
      </c>
      <c r="Q8" s="773"/>
      <c r="R8" s="427"/>
      <c r="S8" s="8"/>
      <c r="T8" s="8"/>
    </row>
    <row r="9" spans="1:20" ht="30" customHeight="1" x14ac:dyDescent="0.2">
      <c r="A9" s="1362"/>
      <c r="B9" s="1365" t="s">
        <v>478</v>
      </c>
      <c r="C9" s="1369">
        <v>30000</v>
      </c>
      <c r="D9" s="477" t="s">
        <v>96</v>
      </c>
      <c r="E9" s="478">
        <v>1563</v>
      </c>
      <c r="F9" s="479">
        <v>75</v>
      </c>
      <c r="G9" s="1371">
        <v>2015</v>
      </c>
      <c r="H9" s="1373">
        <v>30000</v>
      </c>
      <c r="I9" s="502">
        <f>H9*F9/100</f>
        <v>22500</v>
      </c>
      <c r="J9" s="503">
        <v>0</v>
      </c>
      <c r="K9" s="504">
        <v>30000</v>
      </c>
      <c r="L9" s="759">
        <v>0</v>
      </c>
      <c r="M9" s="539" t="s">
        <v>180</v>
      </c>
      <c r="N9" s="540" t="s">
        <v>171</v>
      </c>
      <c r="O9" s="616">
        <v>90000</v>
      </c>
      <c r="P9" s="485">
        <f t="shared" si="0"/>
        <v>-7500</v>
      </c>
      <c r="Q9" s="499"/>
      <c r="R9" s="486"/>
      <c r="S9" s="8"/>
      <c r="T9" s="8"/>
    </row>
    <row r="10" spans="1:20" ht="30" customHeight="1" thickBot="1" x14ac:dyDescent="0.25">
      <c r="A10" s="48"/>
      <c r="B10" s="1365"/>
      <c r="C10" s="1370"/>
      <c r="D10" s="569" t="s">
        <v>66</v>
      </c>
      <c r="E10" s="546">
        <v>520</v>
      </c>
      <c r="F10" s="547">
        <v>25</v>
      </c>
      <c r="G10" s="1372"/>
      <c r="H10" s="1374"/>
      <c r="I10" s="508">
        <f>H9*F10/100</f>
        <v>7500</v>
      </c>
      <c r="J10" s="509">
        <v>0</v>
      </c>
      <c r="K10" s="509">
        <v>0</v>
      </c>
      <c r="L10" s="779">
        <v>0</v>
      </c>
      <c r="M10" s="571"/>
      <c r="N10" s="572"/>
      <c r="O10" s="573"/>
      <c r="P10" s="496">
        <f t="shared" si="0"/>
        <v>7500</v>
      </c>
      <c r="Q10" s="551"/>
      <c r="R10" s="378"/>
      <c r="S10" s="8"/>
      <c r="T10" s="8"/>
    </row>
    <row r="11" spans="1:20" ht="30" customHeight="1" x14ac:dyDescent="0.2">
      <c r="A11" s="48"/>
      <c r="B11" s="331"/>
      <c r="C11" s="1366">
        <v>30000</v>
      </c>
      <c r="D11" s="475" t="s">
        <v>96</v>
      </c>
      <c r="E11" s="96">
        <v>1563</v>
      </c>
      <c r="F11" s="287">
        <v>75</v>
      </c>
      <c r="G11" s="1367">
        <v>2016</v>
      </c>
      <c r="H11" s="1368">
        <v>30000</v>
      </c>
      <c r="I11" s="476">
        <f>H11*F11/100</f>
        <v>22500</v>
      </c>
      <c r="J11" s="205">
        <v>0</v>
      </c>
      <c r="K11" s="235">
        <v>30000</v>
      </c>
      <c r="L11" s="338">
        <v>0</v>
      </c>
      <c r="M11" s="528" t="s">
        <v>180</v>
      </c>
      <c r="N11" s="529" t="s">
        <v>222</v>
      </c>
      <c r="O11" s="619">
        <v>90000</v>
      </c>
      <c r="P11" s="303">
        <f t="shared" si="0"/>
        <v>-7500</v>
      </c>
      <c r="Q11" s="778"/>
      <c r="R11" s="13"/>
      <c r="S11" s="8"/>
      <c r="T11" s="8"/>
    </row>
    <row r="12" spans="1:20" ht="30" customHeight="1" thickBot="1" x14ac:dyDescent="0.25">
      <c r="A12" s="48"/>
      <c r="B12" s="350"/>
      <c r="C12" s="1366"/>
      <c r="D12" s="429" t="s">
        <v>66</v>
      </c>
      <c r="E12" s="420">
        <v>520</v>
      </c>
      <c r="F12" s="421">
        <v>25</v>
      </c>
      <c r="G12" s="1367"/>
      <c r="H12" s="1368"/>
      <c r="I12" s="430">
        <f>H11*F12/100</f>
        <v>7500</v>
      </c>
      <c r="J12" s="431">
        <v>0</v>
      </c>
      <c r="K12" s="431">
        <v>0</v>
      </c>
      <c r="L12" s="775">
        <v>0</v>
      </c>
      <c r="M12" s="433"/>
      <c r="N12" s="434"/>
      <c r="O12" s="435"/>
      <c r="P12" s="425">
        <f t="shared" si="0"/>
        <v>7500</v>
      </c>
      <c r="Q12" s="776"/>
      <c r="R12" s="427"/>
      <c r="S12" s="8"/>
      <c r="T12" s="8"/>
    </row>
    <row r="13" spans="1:20" ht="30" customHeight="1" x14ac:dyDescent="0.2">
      <c r="A13" s="48"/>
      <c r="B13" s="933"/>
      <c r="C13" s="1369">
        <v>30000</v>
      </c>
      <c r="D13" s="477" t="s">
        <v>96</v>
      </c>
      <c r="E13" s="478">
        <v>1563</v>
      </c>
      <c r="F13" s="479">
        <v>75</v>
      </c>
      <c r="G13" s="1371">
        <v>2017</v>
      </c>
      <c r="H13" s="1373">
        <v>30000</v>
      </c>
      <c r="I13" s="777">
        <f>H13*F13/100</f>
        <v>22500</v>
      </c>
      <c r="J13" s="503">
        <v>0</v>
      </c>
      <c r="K13" s="781">
        <v>30000</v>
      </c>
      <c r="L13" s="759">
        <v>0</v>
      </c>
      <c r="M13" s="539" t="s">
        <v>180</v>
      </c>
      <c r="N13" s="540" t="s">
        <v>222</v>
      </c>
      <c r="O13" s="616">
        <v>90000</v>
      </c>
      <c r="P13" s="485">
        <f t="shared" ref="P13:P16" si="1">I13-J13-K13</f>
        <v>-7500</v>
      </c>
      <c r="Q13" s="577"/>
      <c r="R13" s="557"/>
      <c r="S13" s="8"/>
      <c r="T13" s="8"/>
    </row>
    <row r="14" spans="1:20" ht="30" customHeight="1" thickBot="1" x14ac:dyDescent="0.25">
      <c r="A14" s="48"/>
      <c r="B14" s="933"/>
      <c r="C14" s="1366"/>
      <c r="D14" s="429" t="s">
        <v>66</v>
      </c>
      <c r="E14" s="420">
        <v>520</v>
      </c>
      <c r="F14" s="421">
        <v>25</v>
      </c>
      <c r="G14" s="1367"/>
      <c r="H14" s="1368"/>
      <c r="I14" s="780">
        <f>H13*F14/100</f>
        <v>7500</v>
      </c>
      <c r="J14" s="431">
        <v>0</v>
      </c>
      <c r="K14" s="431">
        <v>0</v>
      </c>
      <c r="L14" s="431">
        <v>0</v>
      </c>
      <c r="M14" s="433"/>
      <c r="N14" s="434"/>
      <c r="O14" s="435"/>
      <c r="P14" s="425">
        <f t="shared" si="1"/>
        <v>7500</v>
      </c>
      <c r="Q14" s="535"/>
      <c r="R14" s="427"/>
      <c r="S14" s="8"/>
      <c r="T14" s="8"/>
    </row>
    <row r="15" spans="1:20" ht="30" customHeight="1" x14ac:dyDescent="0.2">
      <c r="A15" s="48"/>
      <c r="B15" s="1080"/>
      <c r="C15" s="1369">
        <v>30000</v>
      </c>
      <c r="D15" s="477" t="s">
        <v>96</v>
      </c>
      <c r="E15" s="478">
        <v>1563</v>
      </c>
      <c r="F15" s="479">
        <v>75</v>
      </c>
      <c r="G15" s="1371">
        <v>2018</v>
      </c>
      <c r="H15" s="1373">
        <v>30000</v>
      </c>
      <c r="I15" s="777">
        <f>H15*F15/100</f>
        <v>22500</v>
      </c>
      <c r="J15" s="503">
        <v>0</v>
      </c>
      <c r="K15" s="781">
        <v>24205</v>
      </c>
      <c r="L15" s="759">
        <v>0</v>
      </c>
      <c r="M15" s="539" t="s">
        <v>180</v>
      </c>
      <c r="N15" s="540" t="s">
        <v>222</v>
      </c>
      <c r="O15" s="616">
        <v>90000</v>
      </c>
      <c r="P15" s="485">
        <f t="shared" si="1"/>
        <v>-1705</v>
      </c>
      <c r="Q15" s="577"/>
      <c r="R15" s="557"/>
      <c r="S15" s="8"/>
      <c r="T15" s="8"/>
    </row>
    <row r="16" spans="1:20" ht="30" customHeight="1" thickBot="1" x14ac:dyDescent="0.25">
      <c r="A16" s="48"/>
      <c r="B16" s="1080"/>
      <c r="C16" s="1366"/>
      <c r="D16" s="429" t="s">
        <v>66</v>
      </c>
      <c r="E16" s="420">
        <v>520</v>
      </c>
      <c r="F16" s="421">
        <v>25</v>
      </c>
      <c r="G16" s="1367"/>
      <c r="H16" s="1368"/>
      <c r="I16" s="780">
        <f>H15*F16/100</f>
        <v>7500</v>
      </c>
      <c r="J16" s="431">
        <v>0</v>
      </c>
      <c r="K16" s="431">
        <v>0</v>
      </c>
      <c r="L16" s="431">
        <v>0</v>
      </c>
      <c r="M16" s="433"/>
      <c r="N16" s="434"/>
      <c r="O16" s="435"/>
      <c r="P16" s="425">
        <f t="shared" si="1"/>
        <v>7500</v>
      </c>
      <c r="Q16" s="535"/>
      <c r="R16" s="427"/>
      <c r="S16" s="8"/>
      <c r="T16" s="8"/>
    </row>
    <row r="17" spans="1:20" ht="30" customHeight="1" x14ac:dyDescent="0.2">
      <c r="A17" s="48"/>
      <c r="B17" s="350"/>
      <c r="C17" s="1369">
        <v>30000</v>
      </c>
      <c r="D17" s="477" t="s">
        <v>96</v>
      </c>
      <c r="E17" s="478">
        <v>1563</v>
      </c>
      <c r="F17" s="479">
        <v>75</v>
      </c>
      <c r="G17" s="1371">
        <v>2019</v>
      </c>
      <c r="H17" s="1373">
        <v>26753</v>
      </c>
      <c r="I17" s="777">
        <f>H17*F17/100</f>
        <v>20064.75</v>
      </c>
      <c r="J17" s="503">
        <v>0</v>
      </c>
      <c r="K17" s="781">
        <v>32548</v>
      </c>
      <c r="L17" s="759">
        <v>0</v>
      </c>
      <c r="M17" s="539" t="s">
        <v>180</v>
      </c>
      <c r="N17" s="540" t="s">
        <v>222</v>
      </c>
      <c r="O17" s="616">
        <v>90000</v>
      </c>
      <c r="P17" s="485">
        <f t="shared" si="0"/>
        <v>-12483.25</v>
      </c>
      <c r="Q17" s="577"/>
      <c r="R17" s="557"/>
      <c r="S17" s="8"/>
      <c r="T17" s="8"/>
    </row>
    <row r="18" spans="1:20" ht="30" customHeight="1" thickBot="1" x14ac:dyDescent="0.25">
      <c r="A18" s="48"/>
      <c r="B18" s="350"/>
      <c r="C18" s="1366"/>
      <c r="D18" s="429" t="s">
        <v>66</v>
      </c>
      <c r="E18" s="420">
        <v>520</v>
      </c>
      <c r="F18" s="421">
        <v>25</v>
      </c>
      <c r="G18" s="1367"/>
      <c r="H18" s="1368"/>
      <c r="I18" s="780">
        <f>H17*F18/100</f>
        <v>6688.25</v>
      </c>
      <c r="J18" s="431">
        <v>0</v>
      </c>
      <c r="K18" s="431">
        <v>0</v>
      </c>
      <c r="L18" s="431">
        <v>0</v>
      </c>
      <c r="M18" s="433"/>
      <c r="N18" s="434"/>
      <c r="O18" s="435"/>
      <c r="P18" s="425">
        <f t="shared" si="0"/>
        <v>6688.25</v>
      </c>
      <c r="Q18" s="535"/>
      <c r="R18" s="427"/>
      <c r="S18" s="8"/>
      <c r="T18" s="8"/>
    </row>
    <row r="19" spans="1:20" ht="20.25" customHeight="1" thickBot="1" x14ac:dyDescent="0.25">
      <c r="A19" s="384"/>
      <c r="B19" s="385"/>
      <c r="C19" s="386"/>
      <c r="D19" s="387"/>
      <c r="E19" s="388"/>
      <c r="F19" s="389"/>
      <c r="G19" s="390" t="s">
        <v>0</v>
      </c>
      <c r="H19" s="391">
        <f>SUM(H7:H18)</f>
        <v>172438</v>
      </c>
      <c r="I19" s="392">
        <f>SUM(I7:I18)</f>
        <v>172438</v>
      </c>
      <c r="J19" s="393">
        <f>SUM(J7:J10)</f>
        <v>0</v>
      </c>
      <c r="K19" s="393">
        <f>SUM(K7:K18)</f>
        <v>172438</v>
      </c>
      <c r="L19" s="394">
        <f>SUM(L7:L10)</f>
        <v>0</v>
      </c>
      <c r="M19" s="395"/>
      <c r="N19" s="396"/>
      <c r="O19" s="397"/>
      <c r="P19" s="745">
        <f>SUM(P7:P18)</f>
        <v>0</v>
      </c>
      <c r="Q19" s="411"/>
      <c r="R19" s="412"/>
      <c r="S19" s="8"/>
      <c r="T19" s="8"/>
    </row>
    <row r="20" spans="1:20" ht="7.5" customHeight="1" x14ac:dyDescent="0.2">
      <c r="A20" s="31"/>
      <c r="B20" s="31"/>
      <c r="C20" s="31"/>
      <c r="D20" s="31"/>
      <c r="E20" s="31"/>
      <c r="F20" s="31"/>
      <c r="G20" s="31"/>
      <c r="H20" s="32"/>
      <c r="I20" s="31"/>
      <c r="J20" s="31"/>
      <c r="K20" s="31"/>
      <c r="L20" s="31"/>
      <c r="M20" s="31"/>
      <c r="N20" s="31"/>
      <c r="O20" s="31"/>
      <c r="P20" s="31"/>
      <c r="Q20" s="31"/>
      <c r="R20" s="31"/>
      <c r="S20" s="8"/>
      <c r="T20" s="8"/>
    </row>
    <row r="21" spans="1:20" ht="47.25" customHeight="1" x14ac:dyDescent="0.25">
      <c r="A21" s="6"/>
      <c r="B21" s="6"/>
      <c r="C21" s="6"/>
      <c r="D21" s="1119" t="s">
        <v>44</v>
      </c>
      <c r="E21" s="1364" t="s">
        <v>45</v>
      </c>
      <c r="F21" s="1364"/>
      <c r="G21" s="245" t="s">
        <v>206</v>
      </c>
      <c r="H21" s="1041" t="s">
        <v>207</v>
      </c>
      <c r="I21" s="73" t="s">
        <v>280</v>
      </c>
      <c r="J21" s="1042" t="s">
        <v>209</v>
      </c>
      <c r="K21" s="1091" t="s">
        <v>282</v>
      </c>
      <c r="L21" s="150"/>
      <c r="M21" s="6"/>
      <c r="N21" s="6"/>
      <c r="O21" s="6"/>
      <c r="P21" s="141"/>
      <c r="Q21" s="8"/>
      <c r="R21" s="8"/>
      <c r="S21" s="8"/>
      <c r="T21" s="8"/>
    </row>
    <row r="22" spans="1:20" ht="16.5" customHeight="1" x14ac:dyDescent="0.2">
      <c r="A22" s="8"/>
      <c r="B22" s="8"/>
      <c r="C22" s="8"/>
      <c r="D22" s="92"/>
      <c r="E22" s="146" t="s">
        <v>150</v>
      </c>
      <c r="F22" s="146" t="s">
        <v>24</v>
      </c>
      <c r="G22" s="153" t="s">
        <v>140</v>
      </c>
      <c r="H22" s="153" t="s">
        <v>141</v>
      </c>
      <c r="I22" s="153" t="s">
        <v>142</v>
      </c>
      <c r="J22" s="153" t="s">
        <v>143</v>
      </c>
      <c r="K22" s="152" t="s">
        <v>151</v>
      </c>
      <c r="L22" s="151"/>
      <c r="M22" s="8"/>
      <c r="N22" s="8"/>
      <c r="O22" s="8"/>
      <c r="P22" s="137"/>
      <c r="Q22" s="8"/>
      <c r="R22" s="8"/>
      <c r="S22" s="8"/>
      <c r="T22" s="8"/>
    </row>
    <row r="23" spans="1:20" ht="15.75" customHeight="1" x14ac:dyDescent="0.2">
      <c r="D23" s="75" t="s">
        <v>96</v>
      </c>
      <c r="E23" s="83">
        <v>1563</v>
      </c>
      <c r="F23" s="83">
        <v>75</v>
      </c>
      <c r="G23" s="78">
        <f>I9+I7+I11+I17+I13+I15</f>
        <v>129328.5</v>
      </c>
      <c r="H23" s="139">
        <f>J19</f>
        <v>0</v>
      </c>
      <c r="I23" s="79">
        <f>K19</f>
        <v>172438</v>
      </c>
      <c r="J23" s="139">
        <f>L17</f>
        <v>0</v>
      </c>
      <c r="K23" s="208">
        <f>G23-H23-I23</f>
        <v>-43109.5</v>
      </c>
      <c r="L23" s="149"/>
      <c r="P23" s="137"/>
    </row>
    <row r="24" spans="1:20" x14ac:dyDescent="0.2">
      <c r="D24" s="76" t="s">
        <v>66</v>
      </c>
      <c r="E24" s="83">
        <v>520</v>
      </c>
      <c r="F24" s="83">
        <v>25</v>
      </c>
      <c r="G24" s="78">
        <f>I10+I8+I12+I18+I14+I16</f>
        <v>43109.5</v>
      </c>
      <c r="H24" s="139">
        <f>J20</f>
        <v>0</v>
      </c>
      <c r="I24" s="139">
        <v>0</v>
      </c>
      <c r="J24" s="77">
        <v>0</v>
      </c>
      <c r="K24" s="208">
        <f>G24-H24-I24</f>
        <v>43109.5</v>
      </c>
    </row>
    <row r="25" spans="1:20" x14ac:dyDescent="0.2">
      <c r="K25" s="212"/>
    </row>
  </sheetData>
  <mergeCells count="42">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M6:O6"/>
    <mergeCell ref="B7:B8"/>
    <mergeCell ref="C7:C8"/>
    <mergeCell ref="G7:G8"/>
    <mergeCell ref="H7:H8"/>
    <mergeCell ref="C11:C12"/>
    <mergeCell ref="G11:G12"/>
    <mergeCell ref="H11:H12"/>
    <mergeCell ref="H15:H16"/>
    <mergeCell ref="H13:H14"/>
    <mergeCell ref="L4:L5"/>
    <mergeCell ref="E21:F21"/>
    <mergeCell ref="A7:A9"/>
    <mergeCell ref="B9:B10"/>
    <mergeCell ref="C9:C10"/>
    <mergeCell ref="G9:G10"/>
    <mergeCell ref="C17:C18"/>
    <mergeCell ref="G17:G18"/>
    <mergeCell ref="G13:G14"/>
    <mergeCell ref="C15:C16"/>
    <mergeCell ref="G15:G16"/>
    <mergeCell ref="H17:H18"/>
    <mergeCell ref="C13:C14"/>
    <mergeCell ref="H9:H10"/>
    <mergeCell ref="E6:F6"/>
    <mergeCell ref="G6:H6"/>
  </mergeCells>
  <pageMargins left="1.35" right="0.1" top="0.5" bottom="0.18" header="0.5" footer="0.25"/>
  <pageSetup paperSize="5" scale="89" fitToHeight="0" orientation="landscape" r:id="rId1"/>
  <headerFooter alignWithMargins="0"/>
  <ignoredErrors>
    <ignoredError sqref="I16:I17 I8:I15" formula="1"/>
    <ignoredError sqref="L19" formulaRange="1"/>
    <ignoredError sqref="J19:K19" formula="1"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30"/>
  <sheetViews>
    <sheetView topLeftCell="A13" zoomScaleNormal="100" zoomScaleSheetLayoutView="95" workbookViewId="0">
      <selection activeCell="J23" sqref="J23"/>
    </sheetView>
  </sheetViews>
  <sheetFormatPr defaultRowHeight="12.75" x14ac:dyDescent="0.2"/>
  <cols>
    <col min="1" max="1" width="12" style="222" customWidth="1"/>
    <col min="2" max="2" width="13.28515625" style="222" customWidth="1"/>
    <col min="3" max="3" width="8.42578125" style="222" customWidth="1"/>
    <col min="4" max="4" width="9.140625" style="222" customWidth="1"/>
    <col min="5" max="5" width="6" style="222" customWidth="1"/>
    <col min="6" max="6" width="6.5703125" style="222" customWidth="1"/>
    <col min="7" max="7" width="8.140625" style="222" customWidth="1"/>
    <col min="8" max="8" width="8.140625" style="232" customWidth="1"/>
    <col min="9" max="9" width="8.5703125" style="232" customWidth="1"/>
    <col min="10" max="10" width="8.7109375" style="222" customWidth="1"/>
    <col min="11" max="11" width="12" style="222" customWidth="1"/>
    <col min="12" max="12" width="10.5703125" style="222" customWidth="1"/>
    <col min="13" max="13" width="38" style="222" customWidth="1"/>
    <col min="14" max="14" width="16.28515625" style="222" customWidth="1"/>
    <col min="15" max="15" width="9.85546875" style="222" customWidth="1"/>
    <col min="16" max="16" width="10.7109375" style="222" customWidth="1"/>
    <col min="17" max="17" width="14.140625" style="222" customWidth="1"/>
    <col min="18" max="18" width="10.7109375" style="222" customWidth="1"/>
    <col min="19" max="16384" width="9.140625" style="222"/>
  </cols>
  <sheetData>
    <row r="1" spans="1:20" ht="21" customHeight="1" x14ac:dyDescent="0.35">
      <c r="A1" s="1477" t="s">
        <v>20</v>
      </c>
      <c r="B1" s="1477"/>
      <c r="C1" s="1477"/>
      <c r="D1" s="1477"/>
      <c r="E1" s="1477"/>
      <c r="F1" s="1477"/>
      <c r="G1" s="1477"/>
      <c r="H1" s="1477"/>
      <c r="I1" s="1477"/>
      <c r="J1" s="1477"/>
      <c r="K1" s="1477"/>
      <c r="L1" s="1477"/>
      <c r="M1" s="1477"/>
      <c r="N1" s="1477"/>
      <c r="O1" s="1477"/>
      <c r="P1" s="1477"/>
      <c r="Q1" s="1477"/>
      <c r="R1" s="1477"/>
    </row>
    <row r="2" spans="1:20" ht="24" customHeight="1" thickBot="1" x14ac:dyDescent="0.25">
      <c r="A2" s="1478" t="s">
        <v>21</v>
      </c>
      <c r="B2" s="1478"/>
      <c r="C2" s="1478"/>
      <c r="D2" s="1478"/>
      <c r="E2" s="1478"/>
      <c r="F2" s="1478"/>
      <c r="G2" s="1478"/>
      <c r="H2" s="1478"/>
      <c r="I2" s="1478"/>
      <c r="J2" s="1478"/>
      <c r="K2" s="1478"/>
      <c r="L2" s="1478"/>
      <c r="M2" s="1478"/>
      <c r="N2" s="1478"/>
      <c r="O2" s="1478"/>
      <c r="P2" s="1478"/>
      <c r="Q2" s="1478"/>
      <c r="R2" s="1478"/>
    </row>
    <row r="3" spans="1:20" ht="16.5" customHeight="1" x14ac:dyDescent="0.2">
      <c r="A3" s="1348" t="s">
        <v>447</v>
      </c>
      <c r="B3" s="1349"/>
      <c r="C3" s="1349"/>
      <c r="D3" s="1349"/>
      <c r="E3" s="1349"/>
      <c r="F3" s="1349"/>
      <c r="G3" s="1349"/>
      <c r="H3" s="1349"/>
      <c r="I3" s="1349"/>
      <c r="J3" s="1349"/>
      <c r="K3" s="1349"/>
      <c r="L3" s="1349"/>
      <c r="M3" s="1349"/>
      <c r="N3" s="1349"/>
      <c r="O3" s="1349"/>
      <c r="P3" s="1349"/>
      <c r="Q3" s="1349"/>
      <c r="R3" s="1350"/>
      <c r="S3" s="223"/>
      <c r="T3" s="223"/>
    </row>
    <row r="4" spans="1:20" ht="37.5" customHeight="1" x14ac:dyDescent="0.2">
      <c r="A4" s="1479" t="s">
        <v>53</v>
      </c>
      <c r="B4" s="1467" t="s">
        <v>3</v>
      </c>
      <c r="C4" s="1343" t="s">
        <v>217</v>
      </c>
      <c r="D4" s="1467" t="s">
        <v>29</v>
      </c>
      <c r="E4" s="1480" t="s">
        <v>4</v>
      </c>
      <c r="F4" s="1474"/>
      <c r="G4" s="1353" t="s">
        <v>186</v>
      </c>
      <c r="H4" s="1354"/>
      <c r="I4" s="1343" t="s">
        <v>206</v>
      </c>
      <c r="J4" s="1474" t="s">
        <v>218</v>
      </c>
      <c r="K4" s="1343" t="s">
        <v>208</v>
      </c>
      <c r="L4" s="1343" t="s">
        <v>209</v>
      </c>
      <c r="M4" s="1471" t="s">
        <v>26</v>
      </c>
      <c r="N4" s="1472"/>
      <c r="O4" s="1473"/>
      <c r="P4" s="1343" t="s">
        <v>210</v>
      </c>
      <c r="Q4" s="1474" t="s">
        <v>6</v>
      </c>
      <c r="R4" s="1466" t="s">
        <v>30</v>
      </c>
      <c r="S4" s="223"/>
      <c r="T4" s="223"/>
    </row>
    <row r="5" spans="1:20" ht="25.5" customHeight="1" thickBot="1" x14ac:dyDescent="0.25">
      <c r="A5" s="1479"/>
      <c r="B5" s="1467"/>
      <c r="C5" s="1343"/>
      <c r="D5" s="1467"/>
      <c r="E5" s="224" t="s">
        <v>19</v>
      </c>
      <c r="F5" s="224" t="s">
        <v>24</v>
      </c>
      <c r="G5" s="225" t="s">
        <v>1</v>
      </c>
      <c r="H5" s="226" t="s">
        <v>2</v>
      </c>
      <c r="I5" s="1343"/>
      <c r="J5" s="1474"/>
      <c r="K5" s="1343"/>
      <c r="L5" s="1343"/>
      <c r="M5" s="1259" t="s">
        <v>27</v>
      </c>
      <c r="N5" s="783" t="s">
        <v>28</v>
      </c>
      <c r="O5" s="784" t="s">
        <v>31</v>
      </c>
      <c r="P5" s="1343"/>
      <c r="Q5" s="1474"/>
      <c r="R5" s="1467"/>
      <c r="S5" s="223"/>
      <c r="T5" s="223"/>
    </row>
    <row r="6" spans="1:20" ht="16.5" customHeight="1" thickBot="1" x14ac:dyDescent="0.25">
      <c r="A6" s="1255">
        <v>1</v>
      </c>
      <c r="B6" s="980">
        <v>2</v>
      </c>
      <c r="C6" s="1256">
        <v>3</v>
      </c>
      <c r="D6" s="980">
        <v>4</v>
      </c>
      <c r="E6" s="1468">
        <v>5</v>
      </c>
      <c r="F6" s="1469"/>
      <c r="G6" s="1468">
        <v>6</v>
      </c>
      <c r="H6" s="1469"/>
      <c r="I6" s="1248">
        <v>7</v>
      </c>
      <c r="J6" s="1256">
        <v>8</v>
      </c>
      <c r="K6" s="1256">
        <v>9</v>
      </c>
      <c r="L6" s="1257">
        <v>10</v>
      </c>
      <c r="M6" s="1468">
        <v>11</v>
      </c>
      <c r="N6" s="1470"/>
      <c r="O6" s="1469"/>
      <c r="P6" s="593" t="s">
        <v>144</v>
      </c>
      <c r="Q6" s="1257">
        <v>13</v>
      </c>
      <c r="R6" s="980">
        <v>14</v>
      </c>
      <c r="S6" s="223"/>
      <c r="T6" s="223"/>
    </row>
    <row r="7" spans="1:20" ht="28.5" customHeight="1" thickBot="1" x14ac:dyDescent="0.25">
      <c r="A7" s="1475" t="s">
        <v>155</v>
      </c>
      <c r="B7" s="1100" t="s">
        <v>184</v>
      </c>
      <c r="C7" s="531">
        <v>20000</v>
      </c>
      <c r="D7" s="971" t="s">
        <v>135</v>
      </c>
      <c r="E7" s="648">
        <v>34</v>
      </c>
      <c r="F7" s="649">
        <v>100</v>
      </c>
      <c r="G7" s="972" t="s">
        <v>156</v>
      </c>
      <c r="H7" s="651">
        <v>88710</v>
      </c>
      <c r="I7" s="973">
        <v>88710</v>
      </c>
      <c r="J7" s="533">
        <v>66019</v>
      </c>
      <c r="K7" s="652">
        <v>0</v>
      </c>
      <c r="L7" s="652">
        <v>0</v>
      </c>
      <c r="M7" s="974"/>
      <c r="N7" s="975"/>
      <c r="O7" s="976"/>
      <c r="P7" s="657">
        <f>H7-J7-K7</f>
        <v>22691</v>
      </c>
      <c r="Q7" s="977"/>
      <c r="R7" s="978"/>
      <c r="S7" s="223"/>
      <c r="T7" s="223"/>
    </row>
    <row r="8" spans="1:20" ht="37.5" customHeight="1" thickBot="1" x14ac:dyDescent="0.25">
      <c r="A8" s="1475"/>
      <c r="B8" s="785" t="s">
        <v>385</v>
      </c>
      <c r="C8" s="1252">
        <v>20000</v>
      </c>
      <c r="D8" s="944" t="s">
        <v>135</v>
      </c>
      <c r="E8" s="488">
        <v>34</v>
      </c>
      <c r="F8" s="945">
        <v>100</v>
      </c>
      <c r="G8" s="960">
        <v>2009</v>
      </c>
      <c r="H8" s="1250">
        <v>16667</v>
      </c>
      <c r="I8" s="947">
        <f>H8</f>
        <v>16667</v>
      </c>
      <c r="J8" s="510">
        <v>0</v>
      </c>
      <c r="K8" s="510">
        <v>0</v>
      </c>
      <c r="L8" s="510">
        <v>0</v>
      </c>
      <c r="M8" s="968"/>
      <c r="N8" s="969"/>
      <c r="O8" s="970"/>
      <c r="P8" s="935">
        <f t="shared" ref="P8:P18" si="0">H8-J8-K8</f>
        <v>16667</v>
      </c>
      <c r="Q8" s="964"/>
      <c r="R8" s="967"/>
      <c r="S8" s="223"/>
      <c r="T8" s="223"/>
    </row>
    <row r="9" spans="1:20" ht="79.5" customHeight="1" thickBot="1" x14ac:dyDescent="0.25">
      <c r="A9" s="229"/>
      <c r="B9" s="1476" t="s">
        <v>386</v>
      </c>
      <c r="C9" s="1252">
        <v>20000</v>
      </c>
      <c r="D9" s="944" t="s">
        <v>135</v>
      </c>
      <c r="E9" s="488">
        <v>34</v>
      </c>
      <c r="F9" s="945">
        <v>100</v>
      </c>
      <c r="G9" s="960">
        <v>2010</v>
      </c>
      <c r="H9" s="1250">
        <v>20000</v>
      </c>
      <c r="I9" s="947">
        <f t="shared" ref="I9:I18" si="1">H9</f>
        <v>20000</v>
      </c>
      <c r="J9" s="948">
        <v>22424</v>
      </c>
      <c r="K9" s="510">
        <v>0</v>
      </c>
      <c r="L9" s="510">
        <v>0</v>
      </c>
      <c r="M9" s="949" t="s">
        <v>175</v>
      </c>
      <c r="N9" s="1101" t="s">
        <v>157</v>
      </c>
      <c r="O9" s="951" t="s">
        <v>158</v>
      </c>
      <c r="P9" s="935">
        <f t="shared" si="0"/>
        <v>-2424</v>
      </c>
      <c r="Q9" s="964"/>
      <c r="R9" s="967"/>
      <c r="S9" s="223"/>
      <c r="T9" s="223"/>
    </row>
    <row r="10" spans="1:20" ht="24.75" customHeight="1" thickBot="1" x14ac:dyDescent="0.25">
      <c r="A10" s="229"/>
      <c r="B10" s="1476"/>
      <c r="C10" s="1252">
        <v>20000</v>
      </c>
      <c r="D10" s="944" t="s">
        <v>135</v>
      </c>
      <c r="E10" s="488">
        <v>34</v>
      </c>
      <c r="F10" s="945">
        <v>100</v>
      </c>
      <c r="G10" s="960">
        <v>2011</v>
      </c>
      <c r="H10" s="1250">
        <v>20000</v>
      </c>
      <c r="I10" s="947">
        <f t="shared" si="1"/>
        <v>20000</v>
      </c>
      <c r="J10" s="965">
        <v>0</v>
      </c>
      <c r="K10" s="510">
        <v>0</v>
      </c>
      <c r="L10" s="510">
        <v>0</v>
      </c>
      <c r="M10" s="966"/>
      <c r="N10" s="962"/>
      <c r="O10" s="963"/>
      <c r="P10" s="935">
        <f t="shared" si="0"/>
        <v>20000</v>
      </c>
      <c r="Q10" s="964"/>
      <c r="R10" s="967"/>
      <c r="S10" s="223"/>
      <c r="T10" s="223"/>
    </row>
    <row r="11" spans="1:20" ht="27" customHeight="1" thickBot="1" x14ac:dyDescent="0.25">
      <c r="A11" s="229"/>
      <c r="B11" s="282"/>
      <c r="C11" s="944" t="s">
        <v>384</v>
      </c>
      <c r="D11" s="944" t="s">
        <v>135</v>
      </c>
      <c r="E11" s="488">
        <v>34</v>
      </c>
      <c r="F11" s="945">
        <v>100</v>
      </c>
      <c r="G11" s="960">
        <v>2012</v>
      </c>
      <c r="H11" s="1250">
        <v>25873</v>
      </c>
      <c r="I11" s="947">
        <v>25873</v>
      </c>
      <c r="J11" s="965">
        <v>0</v>
      </c>
      <c r="K11" s="510">
        <v>0</v>
      </c>
      <c r="L11" s="510">
        <v>0</v>
      </c>
      <c r="M11" s="966"/>
      <c r="N11" s="962"/>
      <c r="O11" s="963"/>
      <c r="P11" s="935">
        <f t="shared" si="0"/>
        <v>25873</v>
      </c>
      <c r="Q11" s="964"/>
      <c r="R11" s="967"/>
      <c r="S11" s="223"/>
      <c r="T11" s="223"/>
    </row>
    <row r="12" spans="1:20" ht="32.1" customHeight="1" thickBot="1" x14ac:dyDescent="0.25">
      <c r="A12" s="229"/>
      <c r="B12" s="282"/>
      <c r="C12" s="1252">
        <v>37500</v>
      </c>
      <c r="D12" s="944" t="s">
        <v>135</v>
      </c>
      <c r="E12" s="488">
        <v>34</v>
      </c>
      <c r="F12" s="945">
        <v>100</v>
      </c>
      <c r="G12" s="960">
        <v>2013</v>
      </c>
      <c r="H12" s="1250">
        <v>37500</v>
      </c>
      <c r="I12" s="947">
        <f>H12</f>
        <v>37500</v>
      </c>
      <c r="J12" s="948">
        <v>22252</v>
      </c>
      <c r="K12" s="934">
        <v>46934</v>
      </c>
      <c r="L12" s="510">
        <v>0</v>
      </c>
      <c r="M12" s="961" t="s">
        <v>159</v>
      </c>
      <c r="N12" s="1104" t="s">
        <v>32</v>
      </c>
      <c r="O12" s="963">
        <v>22500</v>
      </c>
      <c r="P12" s="935">
        <f t="shared" si="0"/>
        <v>-31686</v>
      </c>
      <c r="Q12" s="964"/>
      <c r="R12" s="953"/>
      <c r="S12" s="223"/>
      <c r="T12" s="223"/>
    </row>
    <row r="13" spans="1:20" ht="28.5" customHeight="1" thickBot="1" x14ac:dyDescent="0.25">
      <c r="A13" s="229"/>
      <c r="B13" s="282"/>
      <c r="C13" s="1252">
        <v>37500</v>
      </c>
      <c r="D13" s="944" t="s">
        <v>135</v>
      </c>
      <c r="E13" s="488">
        <v>34</v>
      </c>
      <c r="F13" s="956">
        <v>100</v>
      </c>
      <c r="G13" s="946">
        <v>2014</v>
      </c>
      <c r="H13" s="1250">
        <v>37500</v>
      </c>
      <c r="I13" s="947">
        <f t="shared" si="1"/>
        <v>37500</v>
      </c>
      <c r="J13" s="948">
        <v>0</v>
      </c>
      <c r="K13" s="934">
        <v>27807</v>
      </c>
      <c r="L13" s="510">
        <v>0</v>
      </c>
      <c r="M13" s="957"/>
      <c r="N13" s="950"/>
      <c r="O13" s="958"/>
      <c r="P13" s="935">
        <f t="shared" si="0"/>
        <v>9693</v>
      </c>
      <c r="Q13" s="959"/>
      <c r="R13" s="953"/>
      <c r="S13" s="223"/>
      <c r="T13" s="223"/>
    </row>
    <row r="14" spans="1:20" ht="32.1" customHeight="1" thickBot="1" x14ac:dyDescent="0.25">
      <c r="A14" s="229"/>
      <c r="B14" s="282"/>
      <c r="C14" s="1252">
        <v>37500</v>
      </c>
      <c r="D14" s="944" t="s">
        <v>135</v>
      </c>
      <c r="E14" s="488">
        <v>34</v>
      </c>
      <c r="F14" s="945">
        <v>100</v>
      </c>
      <c r="G14" s="946">
        <v>2015</v>
      </c>
      <c r="H14" s="1250">
        <v>37500</v>
      </c>
      <c r="I14" s="954">
        <f t="shared" si="1"/>
        <v>37500</v>
      </c>
      <c r="J14" s="948">
        <v>0</v>
      </c>
      <c r="K14" s="934">
        <v>39827</v>
      </c>
      <c r="L14" s="510">
        <v>0</v>
      </c>
      <c r="M14" s="949" t="s">
        <v>169</v>
      </c>
      <c r="N14" s="1101" t="s">
        <v>166</v>
      </c>
      <c r="O14" s="951">
        <v>110000</v>
      </c>
      <c r="P14" s="935">
        <f t="shared" si="0"/>
        <v>-2327</v>
      </c>
      <c r="Q14" s="952"/>
      <c r="R14" s="953"/>
      <c r="S14" s="223"/>
      <c r="T14" s="223"/>
    </row>
    <row r="15" spans="1:20" ht="30" customHeight="1" thickBot="1" x14ac:dyDescent="0.25">
      <c r="A15" s="229"/>
      <c r="B15" s="282"/>
      <c r="C15" s="1252">
        <v>37500</v>
      </c>
      <c r="D15" s="944" t="s">
        <v>135</v>
      </c>
      <c r="E15" s="488">
        <v>34</v>
      </c>
      <c r="F15" s="945">
        <v>100</v>
      </c>
      <c r="G15" s="946">
        <v>2016</v>
      </c>
      <c r="H15" s="1250">
        <v>37500</v>
      </c>
      <c r="I15" s="954">
        <f t="shared" si="1"/>
        <v>37500</v>
      </c>
      <c r="J15" s="948">
        <v>0</v>
      </c>
      <c r="K15" s="934">
        <v>20000</v>
      </c>
      <c r="L15" s="934">
        <v>51111</v>
      </c>
      <c r="M15" s="949" t="s">
        <v>169</v>
      </c>
      <c r="N15" s="1101" t="s">
        <v>219</v>
      </c>
      <c r="O15" s="951">
        <v>110000</v>
      </c>
      <c r="P15" s="935">
        <f t="shared" si="0"/>
        <v>17500</v>
      </c>
      <c r="Q15" s="955"/>
      <c r="R15" s="953"/>
      <c r="S15" s="223"/>
      <c r="T15" s="223"/>
    </row>
    <row r="16" spans="1:20" ht="30" customHeight="1" thickBot="1" x14ac:dyDescent="0.25">
      <c r="A16" s="229"/>
      <c r="B16" s="282"/>
      <c r="C16" s="1252">
        <v>37500</v>
      </c>
      <c r="D16" s="944" t="s">
        <v>135</v>
      </c>
      <c r="E16" s="488">
        <v>34</v>
      </c>
      <c r="F16" s="945">
        <v>100</v>
      </c>
      <c r="G16" s="946">
        <v>2017</v>
      </c>
      <c r="H16" s="947">
        <v>37500</v>
      </c>
      <c r="I16" s="947">
        <f t="shared" si="1"/>
        <v>37500</v>
      </c>
      <c r="J16" s="948">
        <v>0</v>
      </c>
      <c r="K16" s="934">
        <v>109069</v>
      </c>
      <c r="L16" s="653"/>
      <c r="M16" s="949" t="s">
        <v>169</v>
      </c>
      <c r="N16" s="1101" t="s">
        <v>219</v>
      </c>
      <c r="O16" s="951">
        <v>110000</v>
      </c>
      <c r="P16" s="935">
        <f t="shared" si="0"/>
        <v>-71569</v>
      </c>
      <c r="Q16" s="952"/>
      <c r="R16" s="953"/>
      <c r="S16" s="223"/>
      <c r="T16" s="223"/>
    </row>
    <row r="17" spans="1:20" ht="30" customHeight="1" thickBot="1" x14ac:dyDescent="0.25">
      <c r="A17" s="229"/>
      <c r="B17" s="282"/>
      <c r="C17" s="531">
        <v>37500</v>
      </c>
      <c r="D17" s="971" t="s">
        <v>135</v>
      </c>
      <c r="E17" s="648">
        <v>34</v>
      </c>
      <c r="F17" s="649">
        <v>100</v>
      </c>
      <c r="G17" s="1086">
        <v>2018</v>
      </c>
      <c r="H17" s="973">
        <v>37500</v>
      </c>
      <c r="I17" s="973">
        <f t="shared" si="1"/>
        <v>37500</v>
      </c>
      <c r="J17" s="660">
        <v>0</v>
      </c>
      <c r="K17" s="533">
        <v>41918</v>
      </c>
      <c r="L17" s="653">
        <v>16280</v>
      </c>
      <c r="M17" s="1087" t="s">
        <v>169</v>
      </c>
      <c r="N17" s="1102" t="s">
        <v>219</v>
      </c>
      <c r="O17" s="1088">
        <v>110000</v>
      </c>
      <c r="P17" s="657">
        <f t="shared" si="0"/>
        <v>-4418</v>
      </c>
      <c r="Q17" s="1089"/>
      <c r="R17" s="1090"/>
      <c r="S17" s="223"/>
      <c r="T17" s="223"/>
    </row>
    <row r="18" spans="1:20" ht="30" customHeight="1" thickBot="1" x14ac:dyDescent="0.25">
      <c r="A18" s="229"/>
      <c r="B18" s="282"/>
      <c r="C18" s="1251">
        <v>37500</v>
      </c>
      <c r="D18" s="1253" t="s">
        <v>135</v>
      </c>
      <c r="E18" s="471">
        <v>34</v>
      </c>
      <c r="F18" s="663">
        <v>100</v>
      </c>
      <c r="G18" s="782">
        <v>2019</v>
      </c>
      <c r="H18" s="355">
        <v>37500</v>
      </c>
      <c r="I18" s="355">
        <f t="shared" si="1"/>
        <v>37500</v>
      </c>
      <c r="J18" s="413">
        <v>0</v>
      </c>
      <c r="K18" s="366">
        <v>37500</v>
      </c>
      <c r="L18" s="149">
        <v>22110</v>
      </c>
      <c r="M18" s="1055" t="s">
        <v>169</v>
      </c>
      <c r="N18" s="1103" t="s">
        <v>387</v>
      </c>
      <c r="O18" s="1056">
        <v>110000</v>
      </c>
      <c r="P18" s="360">
        <f t="shared" si="0"/>
        <v>0</v>
      </c>
      <c r="Q18" s="414"/>
      <c r="R18" s="415"/>
      <c r="S18" s="223"/>
      <c r="T18" s="223"/>
    </row>
    <row r="19" spans="1:20" ht="27.95" customHeight="1" thickBot="1" x14ac:dyDescent="0.3">
      <c r="A19" s="1057"/>
      <c r="B19" s="1058"/>
      <c r="C19" s="386"/>
      <c r="D19" s="387"/>
      <c r="E19" s="388"/>
      <c r="F19" s="389"/>
      <c r="G19" s="623" t="s">
        <v>0</v>
      </c>
      <c r="H19" s="391">
        <f>SUM(H7:H18)</f>
        <v>433750</v>
      </c>
      <c r="I19" s="391">
        <f>SUM(I7:I18)</f>
        <v>433750</v>
      </c>
      <c r="J19" s="625">
        <f>SUM(J7:J15)</f>
        <v>110695</v>
      </c>
      <c r="K19" s="625">
        <f>SUM(K12:K18)</f>
        <v>323055</v>
      </c>
      <c r="L19" s="626">
        <f>SUM(L15:L18)</f>
        <v>89501</v>
      </c>
      <c r="M19" s="627"/>
      <c r="N19" s="628"/>
      <c r="O19" s="629"/>
      <c r="P19" s="630">
        <f>SUM(P7:P18)</f>
        <v>0</v>
      </c>
      <c r="Q19" s="1059"/>
      <c r="R19" s="978"/>
      <c r="S19" s="223"/>
      <c r="T19" s="223"/>
    </row>
    <row r="20" spans="1:20" ht="6.75" customHeight="1" x14ac:dyDescent="0.2">
      <c r="A20" s="230"/>
      <c r="B20" s="230"/>
      <c r="C20" s="230"/>
      <c r="D20" s="230"/>
      <c r="E20" s="230"/>
      <c r="F20" s="230"/>
      <c r="G20" s="230"/>
      <c r="H20" s="231"/>
      <c r="I20" s="231"/>
      <c r="J20" s="230"/>
      <c r="K20" s="230"/>
      <c r="L20" s="230"/>
      <c r="M20" s="230"/>
      <c r="N20" s="230"/>
      <c r="O20" s="230"/>
      <c r="P20" s="230"/>
      <c r="Q20" s="230"/>
      <c r="R20" s="230"/>
      <c r="S20" s="223"/>
      <c r="T20" s="223"/>
    </row>
    <row r="21" spans="1:20" ht="59.25" customHeight="1" x14ac:dyDescent="0.2">
      <c r="D21" s="1119" t="s">
        <v>44</v>
      </c>
      <c r="E21" s="1364" t="s">
        <v>45</v>
      </c>
      <c r="F21" s="1364"/>
      <c r="G21" s="1249" t="s">
        <v>206</v>
      </c>
      <c r="H21" s="1041" t="s">
        <v>47</v>
      </c>
      <c r="I21" s="73" t="s">
        <v>188</v>
      </c>
      <c r="J21" s="1042" t="s">
        <v>187</v>
      </c>
      <c r="K21" s="1249" t="s">
        <v>282</v>
      </c>
      <c r="L21" s="283"/>
    </row>
    <row r="22" spans="1:20" ht="14.25" customHeight="1" x14ac:dyDescent="0.25">
      <c r="D22" s="92"/>
      <c r="E22" s="295" t="s">
        <v>150</v>
      </c>
      <c r="F22" s="295" t="s">
        <v>24</v>
      </c>
      <c r="G22" s="73" t="s">
        <v>140</v>
      </c>
      <c r="H22" s="73" t="s">
        <v>141</v>
      </c>
      <c r="I22" s="81" t="s">
        <v>142</v>
      </c>
      <c r="J22" s="81" t="s">
        <v>143</v>
      </c>
      <c r="K22" s="82" t="s">
        <v>151</v>
      </c>
      <c r="L22" s="284"/>
    </row>
    <row r="23" spans="1:20" ht="15" customHeight="1" x14ac:dyDescent="0.2">
      <c r="D23" s="75" t="s">
        <v>135</v>
      </c>
      <c r="E23" s="83">
        <v>34</v>
      </c>
      <c r="F23" s="83">
        <v>100</v>
      </c>
      <c r="G23" s="78">
        <f>H19</f>
        <v>433750</v>
      </c>
      <c r="H23" s="79">
        <f>J19</f>
        <v>110695</v>
      </c>
      <c r="I23" s="78">
        <f>K19</f>
        <v>323055</v>
      </c>
      <c r="J23" s="78">
        <v>51111</v>
      </c>
      <c r="K23" s="216">
        <f>G23-H23-I23</f>
        <v>0</v>
      </c>
      <c r="L23" s="285"/>
    </row>
    <row r="25" spans="1:20" x14ac:dyDescent="0.2">
      <c r="A25" s="440" t="s">
        <v>230</v>
      </c>
    </row>
    <row r="26" spans="1:20" x14ac:dyDescent="0.2">
      <c r="A26" s="222" t="s">
        <v>383</v>
      </c>
    </row>
    <row r="30" spans="1:20" x14ac:dyDescent="0.2">
      <c r="M30" s="334"/>
    </row>
  </sheetData>
  <mergeCells count="23">
    <mergeCell ref="A1:R1"/>
    <mergeCell ref="A2:R2"/>
    <mergeCell ref="A3:R3"/>
    <mergeCell ref="A4:A5"/>
    <mergeCell ref="B4:B5"/>
    <mergeCell ref="C4:C5"/>
    <mergeCell ref="D4:D5"/>
    <mergeCell ref="E4:F4"/>
    <mergeCell ref="G4:H4"/>
    <mergeCell ref="I4:I5"/>
    <mergeCell ref="A7:A8"/>
    <mergeCell ref="B9:B10"/>
    <mergeCell ref="J4:J5"/>
    <mergeCell ref="K4:K5"/>
    <mergeCell ref="L4:L5"/>
    <mergeCell ref="E21:F21"/>
    <mergeCell ref="R4:R5"/>
    <mergeCell ref="E6:F6"/>
    <mergeCell ref="G6:H6"/>
    <mergeCell ref="M6:O6"/>
    <mergeCell ref="M4:O4"/>
    <mergeCell ref="P4:P5"/>
    <mergeCell ref="Q4:Q5"/>
  </mergeCells>
  <pageMargins left="1.1000000000000001" right="0" top="0.75" bottom="0.75" header="0.3" footer="0.3"/>
  <pageSetup paperSize="5" scale="77" orientation="landscape" r:id="rId1"/>
  <headerFooter alignWithMargins="0"/>
  <ignoredErrors>
    <ignoredError sqref="J19:L19"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31"/>
  <sheetViews>
    <sheetView topLeftCell="A13" zoomScaleNormal="100" zoomScaleSheetLayoutView="95" workbookViewId="0">
      <selection activeCell="K15" sqref="K15"/>
    </sheetView>
  </sheetViews>
  <sheetFormatPr defaultRowHeight="12.75" x14ac:dyDescent="0.2"/>
  <cols>
    <col min="1" max="1" width="12" style="222" customWidth="1"/>
    <col min="2" max="2" width="13.28515625" style="222" customWidth="1"/>
    <col min="3" max="3" width="8.42578125" style="222" customWidth="1"/>
    <col min="4" max="4" width="9.140625" style="222" customWidth="1"/>
    <col min="5" max="5" width="6" style="222" customWidth="1"/>
    <col min="6" max="6" width="6.5703125" style="222" customWidth="1"/>
    <col min="7" max="7" width="8.140625" style="222" customWidth="1"/>
    <col min="8" max="8" width="8.140625" style="232" bestFit="1" customWidth="1"/>
    <col min="9" max="9" width="8.5703125" style="232" customWidth="1"/>
    <col min="10" max="10" width="8.7109375" style="222" customWidth="1"/>
    <col min="11" max="11" width="12" style="222" customWidth="1"/>
    <col min="12" max="12" width="10.5703125" style="222" customWidth="1"/>
    <col min="13" max="13" width="32.42578125" style="222" customWidth="1"/>
    <col min="14" max="14" width="13.5703125" style="222" customWidth="1"/>
    <col min="15" max="15" width="9.85546875" style="222" customWidth="1"/>
    <col min="16" max="16" width="10.7109375" style="222" customWidth="1"/>
    <col min="17" max="17" width="14.140625" style="222" customWidth="1"/>
    <col min="18" max="18" width="10.7109375" style="222" customWidth="1"/>
    <col min="19" max="16384" width="9.140625" style="222"/>
  </cols>
  <sheetData>
    <row r="1" spans="1:20" ht="21" customHeight="1" x14ac:dyDescent="0.35">
      <c r="A1" s="1477" t="s">
        <v>20</v>
      </c>
      <c r="B1" s="1477"/>
      <c r="C1" s="1477"/>
      <c r="D1" s="1477"/>
      <c r="E1" s="1477"/>
      <c r="F1" s="1477"/>
      <c r="G1" s="1477"/>
      <c r="H1" s="1477"/>
      <c r="I1" s="1477"/>
      <c r="J1" s="1477"/>
      <c r="K1" s="1477"/>
      <c r="L1" s="1477"/>
      <c r="M1" s="1477"/>
      <c r="N1" s="1477"/>
      <c r="O1" s="1477"/>
      <c r="P1" s="1477"/>
      <c r="Q1" s="1477"/>
      <c r="R1" s="1477"/>
    </row>
    <row r="2" spans="1:20" ht="24" customHeight="1" thickBot="1" x14ac:dyDescent="0.25">
      <c r="A2" s="1478" t="s">
        <v>21</v>
      </c>
      <c r="B2" s="1478"/>
      <c r="C2" s="1478"/>
      <c r="D2" s="1478"/>
      <c r="E2" s="1478"/>
      <c r="F2" s="1478"/>
      <c r="G2" s="1478"/>
      <c r="H2" s="1478"/>
      <c r="I2" s="1478"/>
      <c r="J2" s="1478"/>
      <c r="K2" s="1478"/>
      <c r="L2" s="1478"/>
      <c r="M2" s="1478"/>
      <c r="N2" s="1478"/>
      <c r="O2" s="1478"/>
      <c r="P2" s="1478"/>
      <c r="Q2" s="1478"/>
      <c r="R2" s="1478"/>
    </row>
    <row r="3" spans="1:20" ht="16.5" customHeight="1" x14ac:dyDescent="0.2">
      <c r="A3" s="1348" t="s">
        <v>447</v>
      </c>
      <c r="B3" s="1349"/>
      <c r="C3" s="1349"/>
      <c r="D3" s="1349"/>
      <c r="E3" s="1349"/>
      <c r="F3" s="1349"/>
      <c r="G3" s="1349"/>
      <c r="H3" s="1349"/>
      <c r="I3" s="1349"/>
      <c r="J3" s="1349"/>
      <c r="K3" s="1349"/>
      <c r="L3" s="1349"/>
      <c r="M3" s="1349"/>
      <c r="N3" s="1349"/>
      <c r="O3" s="1349"/>
      <c r="P3" s="1349"/>
      <c r="Q3" s="1349"/>
      <c r="R3" s="1350"/>
      <c r="S3" s="223"/>
      <c r="T3" s="223"/>
    </row>
    <row r="4" spans="1:20" ht="37.5" customHeight="1" x14ac:dyDescent="0.2">
      <c r="A4" s="1479" t="s">
        <v>53</v>
      </c>
      <c r="B4" s="1467" t="s">
        <v>3</v>
      </c>
      <c r="C4" s="1343" t="s">
        <v>217</v>
      </c>
      <c r="D4" s="1467" t="s">
        <v>29</v>
      </c>
      <c r="E4" s="1480" t="s">
        <v>4</v>
      </c>
      <c r="F4" s="1474"/>
      <c r="G4" s="1353" t="s">
        <v>186</v>
      </c>
      <c r="H4" s="1354"/>
      <c r="I4" s="1343" t="s">
        <v>206</v>
      </c>
      <c r="J4" s="1474" t="s">
        <v>218</v>
      </c>
      <c r="K4" s="1343" t="s">
        <v>208</v>
      </c>
      <c r="L4" s="1343" t="s">
        <v>209</v>
      </c>
      <c r="M4" s="1471" t="s">
        <v>26</v>
      </c>
      <c r="N4" s="1472"/>
      <c r="O4" s="1473"/>
      <c r="P4" s="1343" t="s">
        <v>210</v>
      </c>
      <c r="Q4" s="1474" t="s">
        <v>6</v>
      </c>
      <c r="R4" s="1466" t="s">
        <v>30</v>
      </c>
      <c r="S4" s="223"/>
      <c r="T4" s="223"/>
    </row>
    <row r="5" spans="1:20" ht="25.5" customHeight="1" thickBot="1" x14ac:dyDescent="0.25">
      <c r="A5" s="1479"/>
      <c r="B5" s="1467"/>
      <c r="C5" s="1343"/>
      <c r="D5" s="1467"/>
      <c r="E5" s="224" t="s">
        <v>19</v>
      </c>
      <c r="F5" s="224" t="s">
        <v>24</v>
      </c>
      <c r="G5" s="225" t="s">
        <v>1</v>
      </c>
      <c r="H5" s="226" t="s">
        <v>2</v>
      </c>
      <c r="I5" s="1343"/>
      <c r="J5" s="1474"/>
      <c r="K5" s="1343"/>
      <c r="L5" s="1343"/>
      <c r="M5" s="227" t="s">
        <v>27</v>
      </c>
      <c r="N5" s="783" t="s">
        <v>28</v>
      </c>
      <c r="O5" s="784" t="s">
        <v>31</v>
      </c>
      <c r="P5" s="1343"/>
      <c r="Q5" s="1474"/>
      <c r="R5" s="1467"/>
      <c r="S5" s="223"/>
      <c r="T5" s="223"/>
    </row>
    <row r="6" spans="1:20" ht="16.5" customHeight="1" thickBot="1" x14ac:dyDescent="0.25">
      <c r="A6" s="979">
        <v>1</v>
      </c>
      <c r="B6" s="980">
        <v>2</v>
      </c>
      <c r="C6" s="981">
        <v>3</v>
      </c>
      <c r="D6" s="980">
        <v>4</v>
      </c>
      <c r="E6" s="1468">
        <v>5</v>
      </c>
      <c r="F6" s="1469"/>
      <c r="G6" s="1468">
        <v>6</v>
      </c>
      <c r="H6" s="1469"/>
      <c r="I6" s="930">
        <v>7</v>
      </c>
      <c r="J6" s="981">
        <v>8</v>
      </c>
      <c r="K6" s="981">
        <v>9</v>
      </c>
      <c r="L6" s="982">
        <v>10</v>
      </c>
      <c r="M6" s="1468">
        <v>11</v>
      </c>
      <c r="N6" s="1470"/>
      <c r="O6" s="1469"/>
      <c r="P6" s="593" t="s">
        <v>144</v>
      </c>
      <c r="Q6" s="982">
        <v>13</v>
      </c>
      <c r="R6" s="980">
        <v>14</v>
      </c>
      <c r="S6" s="223"/>
      <c r="T6" s="223"/>
    </row>
    <row r="7" spans="1:20" ht="28.5" customHeight="1" x14ac:dyDescent="0.2">
      <c r="A7" s="1475" t="s">
        <v>442</v>
      </c>
      <c r="B7" s="1100" t="s">
        <v>443</v>
      </c>
      <c r="C7" s="1369">
        <v>30000</v>
      </c>
      <c r="D7" s="538" t="s">
        <v>13</v>
      </c>
      <c r="E7" s="478">
        <v>2187</v>
      </c>
      <c r="F7" s="479">
        <v>100</v>
      </c>
      <c r="G7" s="1481">
        <v>2014</v>
      </c>
      <c r="H7" s="1279">
        <v>23507</v>
      </c>
      <c r="I7" s="561">
        <f>H7*1</f>
        <v>23507</v>
      </c>
      <c r="J7" s="559">
        <v>0</v>
      </c>
      <c r="K7" s="503">
        <v>0</v>
      </c>
      <c r="L7" s="559">
        <v>0</v>
      </c>
      <c r="M7" s="1280"/>
      <c r="N7" s="1281"/>
      <c r="O7" s="1282"/>
      <c r="P7" s="485">
        <f>H7-J7-K7</f>
        <v>23507</v>
      </c>
      <c r="Q7" s="1283"/>
      <c r="R7" s="1284"/>
      <c r="S7" s="223"/>
      <c r="T7" s="223"/>
    </row>
    <row r="8" spans="1:20" ht="28.5" customHeight="1" thickBot="1" x14ac:dyDescent="0.25">
      <c r="A8" s="1475"/>
      <c r="B8" s="1278"/>
      <c r="C8" s="1370"/>
      <c r="D8" s="944" t="s">
        <v>12</v>
      </c>
      <c r="E8" s="488">
        <v>0</v>
      </c>
      <c r="F8" s="945">
        <v>0</v>
      </c>
      <c r="G8" s="1482"/>
      <c r="H8" s="1250">
        <v>0</v>
      </c>
      <c r="I8" s="947">
        <v>0</v>
      </c>
      <c r="J8" s="205">
        <v>0</v>
      </c>
      <c r="K8" s="934">
        <v>23507</v>
      </c>
      <c r="L8" s="205">
        <v>0</v>
      </c>
      <c r="M8" s="968"/>
      <c r="N8" s="969"/>
      <c r="O8" s="970"/>
      <c r="P8" s="935">
        <f>I8-J8-K8</f>
        <v>-23507</v>
      </c>
      <c r="Q8" s="964"/>
      <c r="R8" s="967"/>
      <c r="S8" s="223"/>
      <c r="T8" s="223"/>
    </row>
    <row r="9" spans="1:20" ht="37.5" customHeight="1" x14ac:dyDescent="0.2">
      <c r="A9" s="1475"/>
      <c r="B9" s="785" t="s">
        <v>444</v>
      </c>
      <c r="C9" s="1369">
        <v>30000</v>
      </c>
      <c r="D9" s="538" t="s">
        <v>13</v>
      </c>
      <c r="E9" s="478">
        <v>2187</v>
      </c>
      <c r="F9" s="479">
        <v>100</v>
      </c>
      <c r="G9" s="1483">
        <v>2015</v>
      </c>
      <c r="H9" s="1279">
        <v>30000</v>
      </c>
      <c r="I9" s="561">
        <f>H9</f>
        <v>30000</v>
      </c>
      <c r="J9" s="559">
        <v>0</v>
      </c>
      <c r="K9" s="503">
        <v>0</v>
      </c>
      <c r="L9" s="559">
        <v>0</v>
      </c>
      <c r="M9" s="1280"/>
      <c r="N9" s="1281"/>
      <c r="O9" s="1282"/>
      <c r="P9" s="485">
        <f>H9-J9-K9</f>
        <v>30000</v>
      </c>
      <c r="Q9" s="1291"/>
      <c r="R9" s="1284"/>
      <c r="S9" s="223"/>
      <c r="T9" s="223"/>
    </row>
    <row r="10" spans="1:20" ht="37.5" customHeight="1" thickBot="1" x14ac:dyDescent="0.25">
      <c r="A10" s="1258"/>
      <c r="B10" s="785"/>
      <c r="C10" s="1370"/>
      <c r="D10" s="1292" t="s">
        <v>12</v>
      </c>
      <c r="E10" s="546">
        <v>0</v>
      </c>
      <c r="F10" s="547">
        <v>0</v>
      </c>
      <c r="G10" s="1484"/>
      <c r="H10" s="1293">
        <v>0</v>
      </c>
      <c r="I10" s="1294">
        <v>0</v>
      </c>
      <c r="J10" s="205">
        <v>0</v>
      </c>
      <c r="K10" s="822">
        <v>30000</v>
      </c>
      <c r="L10" s="548">
        <v>0</v>
      </c>
      <c r="M10" s="1295"/>
      <c r="N10" s="1296"/>
      <c r="O10" s="1297"/>
      <c r="P10" s="935">
        <f>I10-J10-K10</f>
        <v>-30000</v>
      </c>
      <c r="Q10" s="1298"/>
      <c r="R10" s="967"/>
      <c r="S10" s="223"/>
      <c r="T10" s="223"/>
    </row>
    <row r="11" spans="1:20" ht="30" customHeight="1" x14ac:dyDescent="0.2">
      <c r="A11" s="229"/>
      <c r="B11" s="1476" t="s">
        <v>445</v>
      </c>
      <c r="C11" s="1369">
        <v>30000</v>
      </c>
      <c r="D11" s="538" t="s">
        <v>13</v>
      </c>
      <c r="E11" s="478">
        <v>2187</v>
      </c>
      <c r="F11" s="287">
        <v>100</v>
      </c>
      <c r="G11" s="1483">
        <v>2016</v>
      </c>
      <c r="H11" s="1299">
        <v>30000</v>
      </c>
      <c r="I11" s="1300">
        <f t="shared" ref="I11:I13" si="0">H11</f>
        <v>30000</v>
      </c>
      <c r="J11" s="559">
        <v>0</v>
      </c>
      <c r="K11" s="205">
        <v>0</v>
      </c>
      <c r="L11" s="205">
        <v>0</v>
      </c>
      <c r="M11" s="1301"/>
      <c r="N11" s="1302"/>
      <c r="O11" s="1303"/>
      <c r="P11" s="485">
        <f>H11-J11-K11</f>
        <v>30000</v>
      </c>
      <c r="Q11" s="1304"/>
      <c r="R11" s="1284"/>
      <c r="S11" s="223"/>
      <c r="T11" s="223"/>
    </row>
    <row r="12" spans="1:20" ht="30" customHeight="1" thickBot="1" x14ac:dyDescent="0.25">
      <c r="A12" s="229"/>
      <c r="B12" s="1476"/>
      <c r="C12" s="1370"/>
      <c r="D12" s="944" t="s">
        <v>12</v>
      </c>
      <c r="E12" s="488">
        <v>0</v>
      </c>
      <c r="F12" s="945">
        <v>0</v>
      </c>
      <c r="G12" s="1484"/>
      <c r="H12" s="1250">
        <v>0</v>
      </c>
      <c r="I12" s="947">
        <v>0</v>
      </c>
      <c r="J12" s="205">
        <v>0</v>
      </c>
      <c r="K12" s="934">
        <v>30000</v>
      </c>
      <c r="L12" s="205">
        <v>0</v>
      </c>
      <c r="M12" s="949"/>
      <c r="N12" s="1101"/>
      <c r="O12" s="951"/>
      <c r="P12" s="935">
        <f>I12-J12-K12</f>
        <v>-30000</v>
      </c>
      <c r="Q12" s="964"/>
      <c r="R12" s="967"/>
      <c r="S12" s="223"/>
      <c r="T12" s="223"/>
    </row>
    <row r="13" spans="1:20" ht="30" customHeight="1" x14ac:dyDescent="0.2">
      <c r="A13" s="229"/>
      <c r="B13" s="1476"/>
      <c r="C13" s="1369">
        <v>30000</v>
      </c>
      <c r="D13" s="538" t="s">
        <v>13</v>
      </c>
      <c r="E13" s="478">
        <v>2187</v>
      </c>
      <c r="F13" s="479">
        <v>100</v>
      </c>
      <c r="G13" s="1483">
        <v>2017</v>
      </c>
      <c r="H13" s="1279">
        <v>30000</v>
      </c>
      <c r="I13" s="561">
        <f t="shared" si="0"/>
        <v>30000</v>
      </c>
      <c r="J13" s="559">
        <v>0</v>
      </c>
      <c r="K13" s="503">
        <v>0</v>
      </c>
      <c r="L13" s="503">
        <v>0</v>
      </c>
      <c r="M13" s="1305"/>
      <c r="N13" s="1306"/>
      <c r="O13" s="1289"/>
      <c r="P13" s="485">
        <f>H13-J13-K13</f>
        <v>30000</v>
      </c>
      <c r="Q13" s="1283"/>
      <c r="R13" s="1284"/>
      <c r="S13" s="223"/>
      <c r="T13" s="223"/>
    </row>
    <row r="14" spans="1:20" ht="30" customHeight="1" thickBot="1" x14ac:dyDescent="0.25">
      <c r="A14" s="229"/>
      <c r="B14" s="1476"/>
      <c r="C14" s="1370"/>
      <c r="D14" s="944" t="s">
        <v>12</v>
      </c>
      <c r="E14" s="488">
        <v>0</v>
      </c>
      <c r="F14" s="945">
        <v>0</v>
      </c>
      <c r="G14" s="1484"/>
      <c r="H14" s="1250">
        <v>0</v>
      </c>
      <c r="I14" s="947">
        <v>0</v>
      </c>
      <c r="J14" s="205">
        <v>0</v>
      </c>
      <c r="K14" s="205">
        <v>0</v>
      </c>
      <c r="L14" s="205">
        <v>0</v>
      </c>
      <c r="M14" s="966"/>
      <c r="N14" s="962"/>
      <c r="O14" s="963"/>
      <c r="P14" s="935">
        <f>I14-J14-K14</f>
        <v>0</v>
      </c>
      <c r="Q14" s="964"/>
      <c r="R14" s="967"/>
      <c r="S14" s="223"/>
      <c r="T14" s="223"/>
    </row>
    <row r="15" spans="1:20" ht="30" customHeight="1" x14ac:dyDescent="0.2">
      <c r="A15" s="229"/>
      <c r="B15" s="1476"/>
      <c r="C15" s="1369">
        <v>30000</v>
      </c>
      <c r="D15" s="538" t="s">
        <v>13</v>
      </c>
      <c r="E15" s="478">
        <v>2187</v>
      </c>
      <c r="F15" s="479">
        <v>100</v>
      </c>
      <c r="G15" s="1483">
        <v>2018</v>
      </c>
      <c r="H15" s="1279">
        <v>30000</v>
      </c>
      <c r="I15" s="561">
        <f>H15*1</f>
        <v>30000</v>
      </c>
      <c r="J15" s="559">
        <v>0</v>
      </c>
      <c r="K15" s="503">
        <v>0</v>
      </c>
      <c r="L15" s="503">
        <v>0</v>
      </c>
      <c r="M15" s="1305"/>
      <c r="N15" s="1306"/>
      <c r="O15" s="1289"/>
      <c r="P15" s="485">
        <f>H15-J15-K15</f>
        <v>30000</v>
      </c>
      <c r="Q15" s="1283"/>
      <c r="R15" s="1284"/>
      <c r="S15" s="223"/>
      <c r="T15" s="223"/>
    </row>
    <row r="16" spans="1:20" ht="30" customHeight="1" thickBot="1" x14ac:dyDescent="0.25">
      <c r="A16" s="229"/>
      <c r="B16" s="1254"/>
      <c r="C16" s="1370"/>
      <c r="D16" s="944" t="s">
        <v>12</v>
      </c>
      <c r="E16" s="488">
        <v>0</v>
      </c>
      <c r="F16" s="945">
        <v>0</v>
      </c>
      <c r="G16" s="1484"/>
      <c r="H16" s="1250">
        <v>0</v>
      </c>
      <c r="I16" s="947">
        <v>0</v>
      </c>
      <c r="J16" s="205">
        <v>0</v>
      </c>
      <c r="K16" s="205">
        <v>0</v>
      </c>
      <c r="L16" s="205">
        <v>0</v>
      </c>
      <c r="M16" s="966"/>
      <c r="N16" s="962"/>
      <c r="O16" s="963"/>
      <c r="P16" s="935">
        <f>I16-J16-K16</f>
        <v>0</v>
      </c>
      <c r="Q16" s="964"/>
      <c r="R16" s="967"/>
      <c r="S16" s="223"/>
      <c r="T16" s="223"/>
    </row>
    <row r="17" spans="1:20" ht="30" customHeight="1" x14ac:dyDescent="0.2">
      <c r="A17" s="229"/>
      <c r="B17" s="282"/>
      <c r="C17" s="1369">
        <v>30000</v>
      </c>
      <c r="D17" s="538" t="s">
        <v>13</v>
      </c>
      <c r="E17" s="478">
        <v>2187</v>
      </c>
      <c r="F17" s="479">
        <v>100</v>
      </c>
      <c r="G17" s="1483">
        <v>2019</v>
      </c>
      <c r="H17" s="1279">
        <v>6493</v>
      </c>
      <c r="I17" s="561">
        <f>H17</f>
        <v>6493</v>
      </c>
      <c r="J17" s="559">
        <v>0</v>
      </c>
      <c r="K17" s="559">
        <v>0</v>
      </c>
      <c r="L17" s="559">
        <v>0</v>
      </c>
      <c r="M17" s="1287"/>
      <c r="N17" s="1288"/>
      <c r="O17" s="1289"/>
      <c r="P17" s="485">
        <f>H17-J17-K17</f>
        <v>6493</v>
      </c>
      <c r="Q17" s="1283"/>
      <c r="R17" s="1290"/>
      <c r="S17" s="223"/>
      <c r="T17" s="223"/>
    </row>
    <row r="18" spans="1:20" ht="30" customHeight="1" thickBot="1" x14ac:dyDescent="0.25">
      <c r="A18" s="229"/>
      <c r="B18" s="282"/>
      <c r="C18" s="1370"/>
      <c r="D18" s="1286" t="s">
        <v>12</v>
      </c>
      <c r="E18" s="488">
        <v>0</v>
      </c>
      <c r="F18" s="1285">
        <v>0</v>
      </c>
      <c r="G18" s="1484"/>
      <c r="H18" s="947">
        <v>0</v>
      </c>
      <c r="I18" s="947">
        <v>0</v>
      </c>
      <c r="J18" s="205">
        <v>0</v>
      </c>
      <c r="K18" s="205">
        <v>0</v>
      </c>
      <c r="L18" s="205">
        <v>0</v>
      </c>
      <c r="M18" s="961"/>
      <c r="N18" s="1104"/>
      <c r="O18" s="963"/>
      <c r="P18" s="935">
        <f>I18-J18-K18</f>
        <v>0</v>
      </c>
      <c r="Q18" s="964"/>
      <c r="R18" s="953"/>
      <c r="S18" s="223"/>
      <c r="T18" s="223"/>
    </row>
    <row r="19" spans="1:20" ht="27.95" customHeight="1" thickBot="1" x14ac:dyDescent="0.3">
      <c r="A19" s="1057"/>
      <c r="B19" s="1058"/>
      <c r="C19" s="386"/>
      <c r="D19" s="387"/>
      <c r="E19" s="388"/>
      <c r="F19" s="389"/>
      <c r="G19" s="623" t="s">
        <v>0</v>
      </c>
      <c r="H19" s="391">
        <f>SUM(H7:H18)</f>
        <v>150000</v>
      </c>
      <c r="I19" s="391">
        <f>SUM(I7:I17)</f>
        <v>150000</v>
      </c>
      <c r="J19" s="625">
        <f>SUM(J7:J17)</f>
        <v>0</v>
      </c>
      <c r="K19" s="625">
        <f>SUM(K7:K18)</f>
        <v>83507</v>
      </c>
      <c r="L19" s="626">
        <f>SUM(L7:L17)</f>
        <v>0</v>
      </c>
      <c r="M19" s="627"/>
      <c r="N19" s="628"/>
      <c r="O19" s="629"/>
      <c r="P19" s="630">
        <f>SUM(P7:P17)</f>
        <v>66493</v>
      </c>
      <c r="Q19" s="1059"/>
      <c r="R19" s="978"/>
      <c r="S19" s="223"/>
      <c r="T19" s="223"/>
    </row>
    <row r="20" spans="1:20" ht="6.75" customHeight="1" x14ac:dyDescent="0.2">
      <c r="A20" s="230"/>
      <c r="B20" s="230"/>
      <c r="C20" s="230"/>
      <c r="D20" s="230"/>
      <c r="E20" s="230"/>
      <c r="F20" s="230"/>
      <c r="G20" s="230"/>
      <c r="H20" s="231"/>
      <c r="I20" s="231"/>
      <c r="J20" s="230"/>
      <c r="K20" s="230"/>
      <c r="L20" s="230"/>
      <c r="M20" s="230"/>
      <c r="N20" s="230"/>
      <c r="O20" s="230"/>
      <c r="P20" s="230"/>
      <c r="Q20" s="230"/>
      <c r="R20" s="230"/>
      <c r="S20" s="223"/>
      <c r="T20" s="223"/>
    </row>
    <row r="21" spans="1:20" ht="59.25" customHeight="1" x14ac:dyDescent="0.2">
      <c r="D21" s="1119" t="s">
        <v>44</v>
      </c>
      <c r="E21" s="1364" t="s">
        <v>45</v>
      </c>
      <c r="F21" s="1364"/>
      <c r="G21" s="261" t="s">
        <v>206</v>
      </c>
      <c r="H21" s="1041" t="s">
        <v>47</v>
      </c>
      <c r="I21" s="73" t="s">
        <v>188</v>
      </c>
      <c r="J21" s="1042" t="s">
        <v>187</v>
      </c>
      <c r="K21" s="264" t="s">
        <v>282</v>
      </c>
      <c r="L21" s="283"/>
    </row>
    <row r="22" spans="1:20" ht="14.25" customHeight="1" x14ac:dyDescent="0.25">
      <c r="D22" s="92"/>
      <c r="E22" s="209" t="s">
        <v>150</v>
      </c>
      <c r="F22" s="209" t="s">
        <v>24</v>
      </c>
      <c r="G22" s="73" t="s">
        <v>140</v>
      </c>
      <c r="H22" s="73" t="s">
        <v>141</v>
      </c>
      <c r="I22" s="81" t="s">
        <v>142</v>
      </c>
      <c r="J22" s="81" t="s">
        <v>143</v>
      </c>
      <c r="K22" s="82" t="s">
        <v>151</v>
      </c>
      <c r="L22" s="284"/>
    </row>
    <row r="23" spans="1:20" ht="15" customHeight="1" x14ac:dyDescent="0.2">
      <c r="D23" s="75" t="s">
        <v>13</v>
      </c>
      <c r="E23" s="83">
        <v>2187</v>
      </c>
      <c r="F23" s="83">
        <v>100</v>
      </c>
      <c r="G23" s="78">
        <f>H19</f>
        <v>150000</v>
      </c>
      <c r="H23" s="79">
        <f>J19</f>
        <v>0</v>
      </c>
      <c r="I23" s="79">
        <f>K17+K15+K13+K11+K9+K7</f>
        <v>0</v>
      </c>
      <c r="J23" s="79">
        <f>L17+L15+L13+L11+L9+L7</f>
        <v>0</v>
      </c>
      <c r="K23" s="216">
        <f>G23-H23-I23</f>
        <v>150000</v>
      </c>
      <c r="L23" s="1307"/>
    </row>
    <row r="24" spans="1:20" ht="15" customHeight="1" x14ac:dyDescent="0.2">
      <c r="D24" s="75" t="s">
        <v>12</v>
      </c>
      <c r="E24" s="83">
        <v>0</v>
      </c>
      <c r="F24" s="83">
        <v>0</v>
      </c>
      <c r="G24" s="79">
        <f>I20</f>
        <v>0</v>
      </c>
      <c r="H24" s="79">
        <f>J20</f>
        <v>0</v>
      </c>
      <c r="I24" s="78">
        <f>K18+K16+K14+K12+K10+K8</f>
        <v>83507</v>
      </c>
      <c r="J24" s="79">
        <f>L18+L16+L14+L12+L10+L8</f>
        <v>0</v>
      </c>
      <c r="K24" s="216">
        <f>G24-H24-I24</f>
        <v>-83507</v>
      </c>
      <c r="L24" s="1307"/>
    </row>
    <row r="26" spans="1:20" x14ac:dyDescent="0.2">
      <c r="A26" s="440"/>
    </row>
    <row r="31" spans="1:20" x14ac:dyDescent="0.2">
      <c r="M31" s="334"/>
    </row>
  </sheetData>
  <mergeCells count="35">
    <mergeCell ref="A7:A9"/>
    <mergeCell ref="L4:L5"/>
    <mergeCell ref="B11:B15"/>
    <mergeCell ref="C7:C8"/>
    <mergeCell ref="C9:C10"/>
    <mergeCell ref="C11:C12"/>
    <mergeCell ref="C13:C14"/>
    <mergeCell ref="C15:C16"/>
    <mergeCell ref="E6:F6"/>
    <mergeCell ref="G6:H6"/>
    <mergeCell ref="G11:G12"/>
    <mergeCell ref="K4:K5"/>
    <mergeCell ref="G13:G14"/>
    <mergeCell ref="G15:G16"/>
    <mergeCell ref="G9:G10"/>
    <mergeCell ref="M6:O6"/>
    <mergeCell ref="C17:C18"/>
    <mergeCell ref="G7:G8"/>
    <mergeCell ref="G17:G18"/>
    <mergeCell ref="E21:F21"/>
    <mergeCell ref="A1:R1"/>
    <mergeCell ref="A2:R2"/>
    <mergeCell ref="A3:R3"/>
    <mergeCell ref="A4:A5"/>
    <mergeCell ref="B4:B5"/>
    <mergeCell ref="C4:C5"/>
    <mergeCell ref="D4:D5"/>
    <mergeCell ref="E4:F4"/>
    <mergeCell ref="G4:H4"/>
    <mergeCell ref="J4:J5"/>
    <mergeCell ref="P4:P5"/>
    <mergeCell ref="Q4:Q5"/>
    <mergeCell ref="M4:O4"/>
    <mergeCell ref="I4:I5"/>
    <mergeCell ref="R4:R5"/>
  </mergeCells>
  <pageMargins left="1.1000000000000001" right="0" top="0.75" bottom="0.75" header="0.3" footer="0.3"/>
  <pageSetup paperSize="5" scale="77" orientation="landscape" r:id="rId1"/>
  <headerFooter alignWithMargins="0"/>
  <ignoredErrors>
    <ignoredError sqref="J19 L19" formulaRange="1"/>
    <ignoredError sqref="K19" formula="1" formulaRange="1"/>
    <ignoredError sqref="I15 P8:P9 P11:P17 P10"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K91"/>
  <sheetViews>
    <sheetView topLeftCell="A37" zoomScaleNormal="100" workbookViewId="0">
      <selection activeCell="A36" sqref="A1:XFD1048576"/>
    </sheetView>
  </sheetViews>
  <sheetFormatPr defaultRowHeight="12.75" x14ac:dyDescent="0.2"/>
  <cols>
    <col min="1" max="1" width="6" style="119" customWidth="1"/>
    <col min="2" max="2" width="25.42578125" style="118" customWidth="1"/>
    <col min="3" max="3" width="14.5703125" style="118" customWidth="1"/>
    <col min="4" max="4" width="13.7109375" style="118" customWidth="1"/>
    <col min="5" max="5" width="17.42578125" style="118" customWidth="1"/>
    <col min="6" max="6" width="12.140625" style="120" hidden="1" customWidth="1"/>
    <col min="7" max="7" width="11.7109375" style="120" hidden="1" customWidth="1"/>
    <col min="8" max="8" width="17.5703125" style="120" customWidth="1"/>
    <col min="9" max="9" width="14.42578125" style="120" customWidth="1"/>
    <col min="10" max="10" width="14.140625" style="120" customWidth="1"/>
    <col min="11" max="11" width="14.5703125" style="120" customWidth="1"/>
    <col min="12" max="16384" width="9.140625" style="119"/>
  </cols>
  <sheetData>
    <row r="1" spans="1:11" ht="18" x14ac:dyDescent="0.25">
      <c r="A1" s="298" t="s">
        <v>102</v>
      </c>
    </row>
    <row r="2" spans="1:11" ht="8.1" customHeight="1" x14ac:dyDescent="0.2"/>
    <row r="3" spans="1:11" ht="22.5" customHeight="1" thickBot="1" x14ac:dyDescent="0.3">
      <c r="A3" s="1491" t="s">
        <v>479</v>
      </c>
      <c r="B3" s="1491"/>
      <c r="C3" s="1491"/>
    </row>
    <row r="4" spans="1:11" ht="33.75" customHeight="1" x14ac:dyDescent="0.2">
      <c r="A4" s="1505" t="s">
        <v>103</v>
      </c>
      <c r="B4" s="1507" t="s">
        <v>104</v>
      </c>
      <c r="C4" s="1507" t="s">
        <v>136</v>
      </c>
      <c r="D4" s="1512" t="s">
        <v>412</v>
      </c>
      <c r="E4" s="1509" t="s">
        <v>44</v>
      </c>
      <c r="F4" s="1502" t="s">
        <v>105</v>
      </c>
      <c r="G4" s="1502"/>
      <c r="H4" s="1503" t="s">
        <v>324</v>
      </c>
      <c r="I4" s="1503" t="s">
        <v>325</v>
      </c>
      <c r="J4" s="1502" t="s">
        <v>326</v>
      </c>
      <c r="K4" s="1500" t="s">
        <v>46</v>
      </c>
    </row>
    <row r="5" spans="1:11" ht="15.75" customHeight="1" x14ac:dyDescent="0.25">
      <c r="A5" s="1506"/>
      <c r="B5" s="1508"/>
      <c r="C5" s="1508"/>
      <c r="D5" s="1508"/>
      <c r="E5" s="1510"/>
      <c r="F5" s="447" t="s">
        <v>106</v>
      </c>
      <c r="G5" s="447" t="s">
        <v>107</v>
      </c>
      <c r="H5" s="1504"/>
      <c r="I5" s="1504"/>
      <c r="J5" s="1511"/>
      <c r="K5" s="1501"/>
    </row>
    <row r="6" spans="1:11" ht="30" customHeight="1" x14ac:dyDescent="0.2">
      <c r="A6" s="1317">
        <v>1</v>
      </c>
      <c r="B6" s="1319" t="s">
        <v>108</v>
      </c>
      <c r="C6" s="1320" t="s">
        <v>137</v>
      </c>
      <c r="D6" s="1321">
        <v>43850</v>
      </c>
      <c r="E6" s="339" t="s">
        <v>13</v>
      </c>
      <c r="F6" s="340">
        <f>+Kharan!E21</f>
        <v>2487</v>
      </c>
      <c r="G6" s="126">
        <f>+Kharan!F21</f>
        <v>100</v>
      </c>
      <c r="H6" s="341">
        <f>+Kharan!G21</f>
        <v>298233</v>
      </c>
      <c r="I6" s="341">
        <f>+Kharan!H21</f>
        <v>0</v>
      </c>
      <c r="J6" s="341">
        <f>Kharan!K17</f>
        <v>300027</v>
      </c>
      <c r="K6" s="341">
        <f>H6-I6-J6</f>
        <v>-1794</v>
      </c>
    </row>
    <row r="7" spans="1:11" ht="30" customHeight="1" x14ac:dyDescent="0.2">
      <c r="A7" s="1317">
        <v>2</v>
      </c>
      <c r="B7" s="1319" t="s">
        <v>110</v>
      </c>
      <c r="C7" s="1320" t="s">
        <v>138</v>
      </c>
      <c r="D7" s="1321">
        <v>43876</v>
      </c>
      <c r="E7" s="339" t="s">
        <v>13</v>
      </c>
      <c r="F7" s="340">
        <f>+'Kharan West'!E21</f>
        <v>2487</v>
      </c>
      <c r="G7" s="126">
        <f>+'Kharan West'!F21</f>
        <v>100</v>
      </c>
      <c r="H7" s="341">
        <f>+'Kharan West'!G21</f>
        <v>296096</v>
      </c>
      <c r="I7" s="341">
        <f>+'Kharan West'!H21</f>
        <v>0</v>
      </c>
      <c r="J7" s="341">
        <f>+'Kharan West'!I21</f>
        <v>300000</v>
      </c>
      <c r="K7" s="341">
        <f>H7-I7-J7</f>
        <v>-3904</v>
      </c>
    </row>
    <row r="8" spans="1:11" ht="18" customHeight="1" x14ac:dyDescent="0.2">
      <c r="A8" s="1485">
        <v>3</v>
      </c>
      <c r="B8" s="1490" t="s">
        <v>109</v>
      </c>
      <c r="C8" s="1498" t="s">
        <v>137</v>
      </c>
      <c r="D8" s="1499">
        <v>43850</v>
      </c>
      <c r="E8" s="1319" t="s">
        <v>12</v>
      </c>
      <c r="F8" s="121">
        <f>+'Kharan East'!E31</f>
        <v>772</v>
      </c>
      <c r="G8" s="125">
        <f>+'Kharan East'!F31</f>
        <v>31</v>
      </c>
      <c r="H8" s="296">
        <f>+'Kharan East'!G31</f>
        <v>92452.23</v>
      </c>
      <c r="I8" s="296">
        <f>+'Kharan East'!H31</f>
        <v>0</v>
      </c>
      <c r="J8" s="296">
        <f>+'Kharan East'!I31</f>
        <v>230479</v>
      </c>
      <c r="K8" s="297">
        <f>H8-I8-J8</f>
        <v>-138026.77000000002</v>
      </c>
    </row>
    <row r="9" spans="1:11" ht="18" customHeight="1" x14ac:dyDescent="0.2">
      <c r="A9" s="1485"/>
      <c r="B9" s="1490"/>
      <c r="C9" s="1498"/>
      <c r="D9" s="1499"/>
      <c r="E9" s="1319" t="s">
        <v>13</v>
      </c>
      <c r="F9" s="121">
        <f>+'Kharan East'!E32</f>
        <v>1718</v>
      </c>
      <c r="G9" s="125">
        <f>+'Kharan East'!F32</f>
        <v>69</v>
      </c>
      <c r="H9" s="296">
        <f>+'Kharan East'!G32</f>
        <v>205780.77000000002</v>
      </c>
      <c r="I9" s="296">
        <f>+'Kharan East'!H32</f>
        <v>0</v>
      </c>
      <c r="J9" s="296">
        <f>+'Kharan East'!I32</f>
        <v>69521</v>
      </c>
      <c r="K9" s="297">
        <f>H9-I9-J9</f>
        <v>136259.77000000002</v>
      </c>
    </row>
    <row r="10" spans="1:11" ht="18" customHeight="1" x14ac:dyDescent="0.2">
      <c r="A10" s="1485"/>
      <c r="B10" s="1490"/>
      <c r="C10" s="1498"/>
      <c r="D10" s="1499"/>
      <c r="E10" s="339" t="s">
        <v>111</v>
      </c>
      <c r="F10" s="121"/>
      <c r="G10" s="125"/>
      <c r="H10" s="342">
        <f>SUM(H8:H9)</f>
        <v>298233</v>
      </c>
      <c r="I10" s="342">
        <f>SUM(I8:I9)</f>
        <v>0</v>
      </c>
      <c r="J10" s="342">
        <f>SUM(J8:J9)</f>
        <v>300000</v>
      </c>
      <c r="K10" s="342">
        <f>SUM(K8:K9)</f>
        <v>-1767</v>
      </c>
    </row>
    <row r="11" spans="1:11" ht="30" customHeight="1" x14ac:dyDescent="0.2">
      <c r="A11" s="347">
        <v>4</v>
      </c>
      <c r="B11" s="348" t="s">
        <v>112</v>
      </c>
      <c r="C11" s="1060">
        <v>38055</v>
      </c>
      <c r="D11" s="1060">
        <v>44173</v>
      </c>
      <c r="E11" s="343" t="s">
        <v>8</v>
      </c>
      <c r="F11" s="121">
        <f>+Khuzdar!E27</f>
        <v>1750</v>
      </c>
      <c r="G11" s="125">
        <f>+Khuzdar!F27</f>
        <v>100</v>
      </c>
      <c r="H11" s="342">
        <f>+Khuzdar!G27</f>
        <v>303362</v>
      </c>
      <c r="I11" s="342">
        <f>+Khuzdar!H27</f>
        <v>59209</v>
      </c>
      <c r="J11" s="342">
        <f>+Khuzdar!I27</f>
        <v>244153</v>
      </c>
      <c r="K11" s="341">
        <f>H11-I11-J11</f>
        <v>0</v>
      </c>
    </row>
    <row r="12" spans="1:11" ht="18" customHeight="1" x14ac:dyDescent="0.2">
      <c r="A12" s="1485">
        <v>5</v>
      </c>
      <c r="B12" s="1490" t="s">
        <v>113</v>
      </c>
      <c r="C12" s="1498" t="s">
        <v>139</v>
      </c>
      <c r="D12" s="1499">
        <v>43371</v>
      </c>
      <c r="E12" s="1319" t="s">
        <v>9</v>
      </c>
      <c r="F12" s="121">
        <f>+Barkhan!E53</f>
        <v>1714</v>
      </c>
      <c r="G12" s="125">
        <f>+Barkhan!F53</f>
        <v>81</v>
      </c>
      <c r="H12" s="296">
        <f>+Barkhan!G53</f>
        <v>202034.25</v>
      </c>
      <c r="I12" s="296">
        <f>+Barkhan!H53</f>
        <v>69069</v>
      </c>
      <c r="J12" s="296">
        <f>+Barkhan!I53</f>
        <v>180356</v>
      </c>
      <c r="K12" s="297">
        <f>H12-I12-J12</f>
        <v>-47390.75</v>
      </c>
    </row>
    <row r="13" spans="1:11" ht="18" customHeight="1" x14ac:dyDescent="0.2">
      <c r="A13" s="1485"/>
      <c r="B13" s="1490"/>
      <c r="C13" s="1498"/>
      <c r="D13" s="1499"/>
      <c r="E13" s="1319" t="s">
        <v>11</v>
      </c>
      <c r="F13" s="121">
        <f>+Barkhan!E54</f>
        <v>202</v>
      </c>
      <c r="G13" s="125">
        <f>+Barkhan!F54</f>
        <v>10</v>
      </c>
      <c r="H13" s="296">
        <f>+Barkhan!G54</f>
        <v>24942.5</v>
      </c>
      <c r="I13" s="296">
        <f>+Barkhan!H54</f>
        <v>0</v>
      </c>
      <c r="J13" s="296">
        <f>+Barkhan!I54</f>
        <v>0</v>
      </c>
      <c r="K13" s="297">
        <f>H13-I13-J13</f>
        <v>24942.5</v>
      </c>
    </row>
    <row r="14" spans="1:11" ht="18" customHeight="1" x14ac:dyDescent="0.2">
      <c r="A14" s="1485"/>
      <c r="B14" s="1490"/>
      <c r="C14" s="1498"/>
      <c r="D14" s="1499"/>
      <c r="E14" s="1319" t="s">
        <v>10</v>
      </c>
      <c r="F14" s="121">
        <f>+Barkhan!E55</f>
        <v>189</v>
      </c>
      <c r="G14" s="125">
        <f>+Barkhan!F55</f>
        <v>9</v>
      </c>
      <c r="H14" s="296">
        <f>+Barkhan!G55</f>
        <v>22448.25</v>
      </c>
      <c r="I14" s="296">
        <f>+Barkhan!H55</f>
        <v>0</v>
      </c>
      <c r="J14" s="296">
        <f>+Barkhan!I55</f>
        <v>0</v>
      </c>
      <c r="K14" s="297">
        <f>H14-I14-J14</f>
        <v>22448.25</v>
      </c>
    </row>
    <row r="15" spans="1:11" ht="18" customHeight="1" x14ac:dyDescent="0.2">
      <c r="A15" s="1485"/>
      <c r="B15" s="1490"/>
      <c r="C15" s="1498"/>
      <c r="D15" s="1499"/>
      <c r="E15" s="339" t="s">
        <v>111</v>
      </c>
      <c r="F15" s="344">
        <f>SUM(F12:F14)</f>
        <v>2105</v>
      </c>
      <c r="G15" s="125"/>
      <c r="H15" s="342">
        <f>SUM(H12:H14)</f>
        <v>249425</v>
      </c>
      <c r="I15" s="342">
        <f>SUM(I12:I14)</f>
        <v>69069</v>
      </c>
      <c r="J15" s="342">
        <f>SUM(J12:J14)</f>
        <v>180356</v>
      </c>
      <c r="K15" s="342">
        <f>SUM(K12:K14)</f>
        <v>0</v>
      </c>
    </row>
    <row r="16" spans="1:11" ht="18" customHeight="1" x14ac:dyDescent="0.2">
      <c r="A16" s="1485">
        <v>6</v>
      </c>
      <c r="B16" s="1493" t="s">
        <v>114</v>
      </c>
      <c r="C16" s="1499">
        <v>38433</v>
      </c>
      <c r="D16" s="1499">
        <v>43911</v>
      </c>
      <c r="E16" s="1319" t="s">
        <v>7</v>
      </c>
      <c r="F16" s="121">
        <f>+Kalat!E41</f>
        <v>1769</v>
      </c>
      <c r="G16" s="125">
        <f>+Kalat!F41</f>
        <v>71</v>
      </c>
      <c r="H16" s="296">
        <f>+Kalat!G41</f>
        <v>209080.09</v>
      </c>
      <c r="I16" s="296">
        <f>+Kalat!H41</f>
        <v>56081</v>
      </c>
      <c r="J16" s="296">
        <f>+Kalat!I41</f>
        <v>245179</v>
      </c>
      <c r="K16" s="297">
        <f>H16-I16-J16</f>
        <v>-92179.91</v>
      </c>
    </row>
    <row r="17" spans="1:11" ht="18" customHeight="1" x14ac:dyDescent="0.2">
      <c r="A17" s="1485"/>
      <c r="B17" s="1494"/>
      <c r="C17" s="1499"/>
      <c r="D17" s="1499"/>
      <c r="E17" s="1319" t="s">
        <v>8</v>
      </c>
      <c r="F17" s="121">
        <f>+Kalat!E42</f>
        <v>713</v>
      </c>
      <c r="G17" s="125">
        <f>+Kalat!F42</f>
        <v>29</v>
      </c>
      <c r="H17" s="296">
        <f>+Kalat!G42</f>
        <v>85398.91</v>
      </c>
      <c r="I17" s="296">
        <f>+Kalat!H42</f>
        <v>0</v>
      </c>
      <c r="J17" s="296">
        <f>+Kalat!I42</f>
        <v>0</v>
      </c>
      <c r="K17" s="297">
        <f>H17-I17-J17</f>
        <v>85398.91</v>
      </c>
    </row>
    <row r="18" spans="1:11" ht="18" customHeight="1" x14ac:dyDescent="0.2">
      <c r="A18" s="1485"/>
      <c r="B18" s="1495"/>
      <c r="C18" s="1499"/>
      <c r="D18" s="1499"/>
      <c r="E18" s="339" t="s">
        <v>111</v>
      </c>
      <c r="F18" s="344">
        <f>SUM(F16:F17)</f>
        <v>2482</v>
      </c>
      <c r="G18" s="125"/>
      <c r="H18" s="342">
        <f>SUM(H16:H17)</f>
        <v>294479</v>
      </c>
      <c r="I18" s="342">
        <f>SUM(I16:I17)</f>
        <v>56081</v>
      </c>
      <c r="J18" s="342">
        <f>SUM(J16:J17)</f>
        <v>245179</v>
      </c>
      <c r="K18" s="342">
        <f>SUM(K16:K17)</f>
        <v>-6781</v>
      </c>
    </row>
    <row r="19" spans="1:11" ht="18" customHeight="1" x14ac:dyDescent="0.2">
      <c r="A19" s="1485">
        <v>7</v>
      </c>
      <c r="B19" s="1492" t="s">
        <v>115</v>
      </c>
      <c r="C19" s="1514" t="s">
        <v>411</v>
      </c>
      <c r="D19" s="1514" t="s">
        <v>471</v>
      </c>
      <c r="E19" s="123" t="s">
        <v>116</v>
      </c>
      <c r="F19" s="122">
        <f>+'Naushahro Feroze'!E41</f>
        <v>1646</v>
      </c>
      <c r="G19" s="126">
        <f>+'Naushahro Feroze'!F41</f>
        <v>66</v>
      </c>
      <c r="H19" s="296">
        <f>+'Naushahro Feroze'!G41</f>
        <v>184763.7</v>
      </c>
      <c r="I19" s="296">
        <f>+'Naushahro Feroze'!H41</f>
        <v>0</v>
      </c>
      <c r="J19" s="296">
        <f>+'Naushahro Feroze'!I41</f>
        <v>279945</v>
      </c>
      <c r="K19" s="297">
        <f>H19-I19-J19</f>
        <v>-95181.299999999988</v>
      </c>
    </row>
    <row r="20" spans="1:11" ht="18" customHeight="1" x14ac:dyDescent="0.2">
      <c r="A20" s="1485"/>
      <c r="B20" s="1492"/>
      <c r="C20" s="1514"/>
      <c r="D20" s="1514"/>
      <c r="E20" s="123" t="s">
        <v>90</v>
      </c>
      <c r="F20" s="122">
        <f>+'Naushahro Feroze'!E42</f>
        <v>673</v>
      </c>
      <c r="G20" s="126">
        <f>+'Naushahro Feroze'!F42</f>
        <v>27</v>
      </c>
      <c r="H20" s="296">
        <f>+'Naushahro Feroze'!G42</f>
        <v>75585.149999999994</v>
      </c>
      <c r="I20" s="296">
        <f>+'Naushahro Feroze'!H42</f>
        <v>0</v>
      </c>
      <c r="J20" s="296">
        <f>+'Naushahro Feroze'!I42</f>
        <v>0</v>
      </c>
      <c r="K20" s="297">
        <f>H20-I20-J20</f>
        <v>75585.149999999994</v>
      </c>
    </row>
    <row r="21" spans="1:11" ht="18" customHeight="1" x14ac:dyDescent="0.2">
      <c r="A21" s="1485"/>
      <c r="B21" s="1492"/>
      <c r="C21" s="1514"/>
      <c r="D21" s="1514"/>
      <c r="E21" s="123" t="s">
        <v>80</v>
      </c>
      <c r="F21" s="122">
        <f>+'Naushahro Feroze'!E43</f>
        <v>175</v>
      </c>
      <c r="G21" s="126">
        <f>+'Naushahro Feroze'!F43</f>
        <v>7</v>
      </c>
      <c r="H21" s="296">
        <f>+'Naushahro Feroze'!G43</f>
        <v>19596.150000000001</v>
      </c>
      <c r="I21" s="296">
        <f>+'Naushahro Feroze'!H43</f>
        <v>0</v>
      </c>
      <c r="J21" s="296">
        <f>+'Naushahro Feroze'!I43</f>
        <v>0</v>
      </c>
      <c r="K21" s="297">
        <f>H21-I21-J21</f>
        <v>19596.150000000001</v>
      </c>
    </row>
    <row r="22" spans="1:11" ht="18" customHeight="1" x14ac:dyDescent="0.2">
      <c r="A22" s="1485"/>
      <c r="B22" s="1492"/>
      <c r="C22" s="1514"/>
      <c r="D22" s="1514"/>
      <c r="E22" s="339" t="s">
        <v>111</v>
      </c>
      <c r="F22" s="344">
        <f>SUM(F19:F21)</f>
        <v>2494</v>
      </c>
      <c r="G22" s="125"/>
      <c r="H22" s="342">
        <f>SUM(H19:H21)</f>
        <v>279945</v>
      </c>
      <c r="I22" s="342">
        <f>SUM(I19:I21)</f>
        <v>0</v>
      </c>
      <c r="J22" s="342">
        <f>SUM(J19:J21)</f>
        <v>279945</v>
      </c>
      <c r="K22" s="342">
        <f>SUM(K19:K21)</f>
        <v>0</v>
      </c>
    </row>
    <row r="23" spans="1:11" ht="18" customHeight="1" x14ac:dyDescent="0.2">
      <c r="A23" s="1485">
        <v>8</v>
      </c>
      <c r="B23" s="1492" t="s">
        <v>117</v>
      </c>
      <c r="C23" s="1513">
        <v>40297</v>
      </c>
      <c r="D23" s="1513">
        <v>43949</v>
      </c>
      <c r="E23" s="123" t="s">
        <v>65</v>
      </c>
      <c r="F23" s="122">
        <f>+Sirani!E41</f>
        <v>1798</v>
      </c>
      <c r="G23" s="126">
        <f>+Sirani!F41</f>
        <v>73</v>
      </c>
      <c r="H23" s="296">
        <f>+Sirani!G41</f>
        <v>211829.94</v>
      </c>
      <c r="I23" s="296">
        <f>+Sirani!H41</f>
        <v>30350</v>
      </c>
      <c r="J23" s="296">
        <f>+Sirani!I41</f>
        <v>269650</v>
      </c>
      <c r="K23" s="297">
        <f>H23-I23-J23</f>
        <v>-88170.06</v>
      </c>
    </row>
    <row r="24" spans="1:11" ht="18" customHeight="1" x14ac:dyDescent="0.2">
      <c r="A24" s="1485"/>
      <c r="B24" s="1492"/>
      <c r="C24" s="1513"/>
      <c r="D24" s="1513"/>
      <c r="E24" s="123" t="s">
        <v>66</v>
      </c>
      <c r="F24" s="122">
        <f>+Sirani!E42</f>
        <v>320</v>
      </c>
      <c r="G24" s="126">
        <f>+Sirani!F42</f>
        <v>13</v>
      </c>
      <c r="H24" s="296">
        <f>+Sirani!G42</f>
        <v>37723.14</v>
      </c>
      <c r="I24" s="296">
        <f>+Sirani!H42</f>
        <v>0</v>
      </c>
      <c r="J24" s="296">
        <f>+Sirani!I42</f>
        <v>0</v>
      </c>
      <c r="K24" s="297">
        <f>H24-I24-J24</f>
        <v>37723.14</v>
      </c>
    </row>
    <row r="25" spans="1:11" ht="18" customHeight="1" x14ac:dyDescent="0.2">
      <c r="A25" s="1485"/>
      <c r="B25" s="1492"/>
      <c r="C25" s="1513"/>
      <c r="D25" s="1513"/>
      <c r="E25" s="123" t="s">
        <v>67</v>
      </c>
      <c r="F25" s="122">
        <f>+Sirani!E43</f>
        <v>345</v>
      </c>
      <c r="G25" s="126">
        <f>+Sirani!F43</f>
        <v>14</v>
      </c>
      <c r="H25" s="296">
        <f>+Sirani!G43</f>
        <v>40624.92</v>
      </c>
      <c r="I25" s="296">
        <f>+Sirani!H43</f>
        <v>0</v>
      </c>
      <c r="J25" s="296">
        <f>+Sirani!I43</f>
        <v>0</v>
      </c>
      <c r="K25" s="297">
        <f>H25-I25-J25</f>
        <v>40624.92</v>
      </c>
    </row>
    <row r="26" spans="1:11" ht="18" customHeight="1" x14ac:dyDescent="0.2">
      <c r="A26" s="1485"/>
      <c r="B26" s="1492"/>
      <c r="C26" s="1513"/>
      <c r="D26" s="1513"/>
      <c r="E26" s="339" t="s">
        <v>111</v>
      </c>
      <c r="F26" s="344">
        <f>SUM(F23:F25)</f>
        <v>2463</v>
      </c>
      <c r="G26" s="125"/>
      <c r="H26" s="342">
        <f>SUM(H23:H25)</f>
        <v>290178</v>
      </c>
      <c r="I26" s="342">
        <f>SUM(I23:I25)</f>
        <v>30350</v>
      </c>
      <c r="J26" s="342">
        <f>SUM(J23:J25)</f>
        <v>269650</v>
      </c>
      <c r="K26" s="342">
        <f>SUM(K23:K25)</f>
        <v>-9822</v>
      </c>
    </row>
    <row r="27" spans="1:11" ht="18" customHeight="1" x14ac:dyDescent="0.2">
      <c r="A27" s="1485">
        <v>10</v>
      </c>
      <c r="B27" s="1492" t="s">
        <v>118</v>
      </c>
      <c r="C27" s="1513">
        <v>40297</v>
      </c>
      <c r="D27" s="1513">
        <v>43949</v>
      </c>
      <c r="E27" s="123" t="s">
        <v>81</v>
      </c>
      <c r="F27" s="122">
        <f>+Kotri!E51</f>
        <v>546</v>
      </c>
      <c r="G27" s="126">
        <f>+Kotri!F51</f>
        <v>23</v>
      </c>
      <c r="H27" s="296">
        <f>+Kotri!G51</f>
        <v>66740.94</v>
      </c>
      <c r="I27" s="296">
        <f>+Kotri!H51</f>
        <v>0</v>
      </c>
      <c r="J27" s="296">
        <f>+Kotri!I51</f>
        <v>0</v>
      </c>
      <c r="K27" s="297">
        <f>H27-I27-J27</f>
        <v>66740.94</v>
      </c>
    </row>
    <row r="28" spans="1:11" ht="18" customHeight="1" x14ac:dyDescent="0.2">
      <c r="A28" s="1485"/>
      <c r="B28" s="1492"/>
      <c r="C28" s="1513"/>
      <c r="D28" s="1513"/>
      <c r="E28" s="123" t="s">
        <v>66</v>
      </c>
      <c r="F28" s="122">
        <f>+Kotri!E52</f>
        <v>1638</v>
      </c>
      <c r="G28" s="126">
        <f>+Kotri!F52</f>
        <v>69</v>
      </c>
      <c r="H28" s="296">
        <f>+Kotri!G52</f>
        <v>200222.82</v>
      </c>
      <c r="I28" s="296">
        <f>+Kotri!H52</f>
        <v>0</v>
      </c>
      <c r="J28" s="296">
        <f>+Kotri!I52</f>
        <v>0</v>
      </c>
      <c r="K28" s="297">
        <f>H28-I28-J28</f>
        <v>200222.82</v>
      </c>
    </row>
    <row r="29" spans="1:11" ht="18" customHeight="1" x14ac:dyDescent="0.2">
      <c r="A29" s="1485"/>
      <c r="B29" s="1492"/>
      <c r="C29" s="1513"/>
      <c r="D29" s="1513"/>
      <c r="E29" s="123" t="s">
        <v>60</v>
      </c>
      <c r="F29" s="122">
        <f>+Kotri!E53</f>
        <v>166</v>
      </c>
      <c r="G29" s="126">
        <f>+Kotri!F53</f>
        <v>7</v>
      </c>
      <c r="H29" s="296">
        <f>+Kotri!G53</f>
        <v>20312.46</v>
      </c>
      <c r="I29" s="296">
        <f>+Kotri!H53</f>
        <v>2154</v>
      </c>
      <c r="J29" s="296">
        <f>Kotri!K47</f>
        <v>297764</v>
      </c>
      <c r="K29" s="297">
        <f>H29-I29-J29</f>
        <v>-279605.53999999998</v>
      </c>
    </row>
    <row r="30" spans="1:11" ht="18" customHeight="1" x14ac:dyDescent="0.2">
      <c r="A30" s="1485"/>
      <c r="B30" s="1492"/>
      <c r="C30" s="1513"/>
      <c r="D30" s="1513"/>
      <c r="E30" s="123" t="s">
        <v>101</v>
      </c>
      <c r="F30" s="122">
        <f>+Kotri!E54</f>
        <v>546</v>
      </c>
      <c r="G30" s="126">
        <f>+Kotri!F54</f>
        <v>0.52</v>
      </c>
      <c r="H30" s="296">
        <f>+Kotri!G54</f>
        <v>2901.7799999999997</v>
      </c>
      <c r="I30" s="296">
        <f>+Kotri!H54</f>
        <v>0</v>
      </c>
      <c r="J30" s="296">
        <f>+Kotri!I54</f>
        <v>0</v>
      </c>
      <c r="K30" s="297">
        <f>H30-I30-J30</f>
        <v>2901.7799999999997</v>
      </c>
    </row>
    <row r="31" spans="1:11" ht="18" customHeight="1" x14ac:dyDescent="0.2">
      <c r="A31" s="1485"/>
      <c r="B31" s="1492"/>
      <c r="C31" s="1513"/>
      <c r="D31" s="1513"/>
      <c r="E31" s="339" t="s">
        <v>111</v>
      </c>
      <c r="F31" s="344">
        <f>SUM(F27:F30)</f>
        <v>2896</v>
      </c>
      <c r="G31" s="125"/>
      <c r="H31" s="341">
        <f>SUM(H27:H30)</f>
        <v>290178.00000000006</v>
      </c>
      <c r="I31" s="341">
        <f>SUM(I27:I30)</f>
        <v>2154</v>
      </c>
      <c r="J31" s="341">
        <f>SUM(J27:J30)</f>
        <v>297764</v>
      </c>
      <c r="K31" s="341">
        <f>SUM(K27:K30)</f>
        <v>-9739.9999999999709</v>
      </c>
    </row>
    <row r="32" spans="1:11" ht="18" customHeight="1" x14ac:dyDescent="0.2">
      <c r="A32" s="1496">
        <v>11</v>
      </c>
      <c r="B32" s="1497" t="s">
        <v>119</v>
      </c>
      <c r="C32" s="1487">
        <v>40333</v>
      </c>
      <c r="D32" s="1487">
        <v>43254</v>
      </c>
      <c r="E32" s="904" t="s">
        <v>60</v>
      </c>
      <c r="F32" s="905">
        <f>+'Zamzama South'!E41</f>
        <v>574</v>
      </c>
      <c r="G32" s="906">
        <f>+'Zamzama South'!F41</f>
        <v>68</v>
      </c>
      <c r="H32" s="907">
        <f>+'Zamzama South'!G41</f>
        <v>167950.47999999998</v>
      </c>
      <c r="I32" s="907">
        <f>+'Zamzama South'!H41</f>
        <v>0</v>
      </c>
      <c r="J32" s="907">
        <f>+'Zamzama South'!I41</f>
        <v>246986</v>
      </c>
      <c r="K32" s="908">
        <f>H32-I32-J32</f>
        <v>-79035.520000000019</v>
      </c>
    </row>
    <row r="33" spans="1:11" ht="18" customHeight="1" x14ac:dyDescent="0.2">
      <c r="A33" s="1485"/>
      <c r="B33" s="1486"/>
      <c r="C33" s="1488"/>
      <c r="D33" s="1488"/>
      <c r="E33" s="123" t="s">
        <v>87</v>
      </c>
      <c r="F33" s="122">
        <f>+'Zamzama South'!E42</f>
        <v>245</v>
      </c>
      <c r="G33" s="126">
        <f>+'Zamzama South'!F42</f>
        <v>29</v>
      </c>
      <c r="H33" s="296">
        <f>+'Zamzama South'!G42</f>
        <v>71625.94</v>
      </c>
      <c r="I33" s="296">
        <f>+'Zamzama South'!H42</f>
        <v>0</v>
      </c>
      <c r="J33" s="296">
        <f>+'Zamzama South'!I42</f>
        <v>0</v>
      </c>
      <c r="K33" s="297">
        <f>H33-I33-J33</f>
        <v>71625.94</v>
      </c>
    </row>
    <row r="34" spans="1:11" ht="18" customHeight="1" x14ac:dyDescent="0.2">
      <c r="A34" s="1485"/>
      <c r="B34" s="1486"/>
      <c r="C34" s="1488"/>
      <c r="D34" s="1488"/>
      <c r="E34" s="123" t="s">
        <v>80</v>
      </c>
      <c r="F34" s="122">
        <f>+'Zamzama South'!E43</f>
        <v>25</v>
      </c>
      <c r="G34" s="126">
        <f>+'Zamzama South'!F43</f>
        <v>3</v>
      </c>
      <c r="H34" s="296">
        <f>+'Zamzama South'!G43</f>
        <v>7409.58</v>
      </c>
      <c r="I34" s="296">
        <f>+'Zamzama South'!H43</f>
        <v>0</v>
      </c>
      <c r="J34" s="296">
        <f>+'Zamzama South'!I43</f>
        <v>0</v>
      </c>
      <c r="K34" s="297">
        <f>H34-I34-J34</f>
        <v>7409.58</v>
      </c>
    </row>
    <row r="35" spans="1:11" ht="18" customHeight="1" x14ac:dyDescent="0.2">
      <c r="A35" s="1485"/>
      <c r="B35" s="1486"/>
      <c r="C35" s="1489"/>
      <c r="D35" s="1489"/>
      <c r="E35" s="339" t="s">
        <v>111</v>
      </c>
      <c r="F35" s="344">
        <f>SUM(F32:F34)</f>
        <v>844</v>
      </c>
      <c r="G35" s="125"/>
      <c r="H35" s="342">
        <f>SUM(H32:H34)</f>
        <v>246985.99999999997</v>
      </c>
      <c r="I35" s="342">
        <f>SUM(I32:I34)</f>
        <v>0</v>
      </c>
      <c r="J35" s="342">
        <f>SUM(J32:J34)</f>
        <v>246986</v>
      </c>
      <c r="K35" s="342">
        <f>SUM(K32:K34)</f>
        <v>-1.6370904631912708E-11</v>
      </c>
    </row>
    <row r="36" spans="1:11" ht="18" customHeight="1" x14ac:dyDescent="0.2">
      <c r="A36" s="1485">
        <v>12</v>
      </c>
      <c r="B36" s="1492" t="s">
        <v>120</v>
      </c>
      <c r="C36" s="1499">
        <v>40171</v>
      </c>
      <c r="D36" s="1499">
        <v>47142</v>
      </c>
      <c r="E36" s="123" t="s">
        <v>80</v>
      </c>
      <c r="F36" s="122">
        <f>+'Gambat South'!E44</f>
        <v>1506</v>
      </c>
      <c r="G36" s="126">
        <f>+'Gambat South'!F44</f>
        <v>61</v>
      </c>
      <c r="H36" s="296">
        <f>+'Gambat South'!G44</f>
        <v>522076.43</v>
      </c>
      <c r="I36" s="296">
        <f>+'Gambat South'!H44</f>
        <v>0</v>
      </c>
      <c r="J36" s="296">
        <f>+'Gambat South'!I44</f>
        <v>146338</v>
      </c>
      <c r="K36" s="297">
        <f>H36-I36-J36</f>
        <v>375738.43</v>
      </c>
    </row>
    <row r="37" spans="1:11" ht="18" customHeight="1" x14ac:dyDescent="0.2">
      <c r="A37" s="1485"/>
      <c r="B37" s="1492"/>
      <c r="C37" s="1499"/>
      <c r="D37" s="1499"/>
      <c r="E37" s="123" t="s">
        <v>73</v>
      </c>
      <c r="F37" s="122">
        <f>+'Gambat South'!E45</f>
        <v>173</v>
      </c>
      <c r="G37" s="126">
        <f>+'Gambat South'!F45</f>
        <v>7</v>
      </c>
      <c r="H37" s="296">
        <f>+'Gambat South'!G45</f>
        <v>59910.41</v>
      </c>
      <c r="I37" s="296">
        <f>+'Gambat South'!H45</f>
        <v>0</v>
      </c>
      <c r="J37" s="296">
        <f>+'Gambat South'!I45</f>
        <v>18331.739999999998</v>
      </c>
      <c r="K37" s="297">
        <f>H37-I37-J37</f>
        <v>41578.670000000006</v>
      </c>
    </row>
    <row r="38" spans="1:11" ht="18" customHeight="1" x14ac:dyDescent="0.2">
      <c r="A38" s="1485"/>
      <c r="B38" s="1492"/>
      <c r="C38" s="1499"/>
      <c r="D38" s="1499"/>
      <c r="E38" s="123" t="s">
        <v>72</v>
      </c>
      <c r="F38" s="122">
        <f>+'Gambat South'!E46</f>
        <v>790</v>
      </c>
      <c r="G38" s="126">
        <f>+'Gambat South'!F46</f>
        <v>32</v>
      </c>
      <c r="H38" s="296">
        <f>+'Gambat South'!G46</f>
        <v>273876.16000000003</v>
      </c>
      <c r="I38" s="296">
        <f>+'Gambat South'!H46</f>
        <v>1418</v>
      </c>
      <c r="J38" s="296">
        <f>+'Gambat South'!I46</f>
        <v>689775.27</v>
      </c>
      <c r="K38" s="297">
        <f>H38-I38-J38</f>
        <v>-417317.11</v>
      </c>
    </row>
    <row r="39" spans="1:11" ht="18" customHeight="1" x14ac:dyDescent="0.2">
      <c r="A39" s="1485"/>
      <c r="B39" s="1492"/>
      <c r="C39" s="1499"/>
      <c r="D39" s="1499"/>
      <c r="E39" s="339" t="s">
        <v>111</v>
      </c>
      <c r="F39" s="344">
        <f>SUM(F36:F38)</f>
        <v>2469</v>
      </c>
      <c r="G39" s="125"/>
      <c r="H39" s="342">
        <f>SUM(H36:H38)</f>
        <v>855863</v>
      </c>
      <c r="I39" s="342">
        <f>SUM(I36:I38)</f>
        <v>1418</v>
      </c>
      <c r="J39" s="342">
        <f>SUM(J36:J38)</f>
        <v>854445.01</v>
      </c>
      <c r="K39" s="342">
        <f>SUM(K36:K38)</f>
        <v>-1.0000000009313226E-2</v>
      </c>
    </row>
    <row r="40" spans="1:11" ht="18" customHeight="1" x14ac:dyDescent="0.2">
      <c r="A40" s="1485">
        <v>13</v>
      </c>
      <c r="B40" s="1492" t="s">
        <v>121</v>
      </c>
      <c r="C40" s="1499">
        <v>40171</v>
      </c>
      <c r="D40" s="1499">
        <v>43465</v>
      </c>
      <c r="E40" s="123" t="s">
        <v>83</v>
      </c>
      <c r="F40" s="122">
        <f>+Jungshahi!E44</f>
        <v>63</v>
      </c>
      <c r="G40" s="126">
        <f>+Jungshahi!F44</f>
        <v>3</v>
      </c>
      <c r="H40" s="296">
        <f>+Jungshahi!G44</f>
        <v>9016.02</v>
      </c>
      <c r="I40" s="296">
        <f>+Jungshahi!H44</f>
        <v>0</v>
      </c>
      <c r="J40" s="296">
        <f>+Jungshahi!I44</f>
        <v>0</v>
      </c>
      <c r="K40" s="297">
        <f>H40-I40-J40</f>
        <v>9016.02</v>
      </c>
    </row>
    <row r="41" spans="1:11" ht="18" customHeight="1" x14ac:dyDescent="0.2">
      <c r="A41" s="1485"/>
      <c r="B41" s="1492"/>
      <c r="C41" s="1499"/>
      <c r="D41" s="1499"/>
      <c r="E41" s="123" t="s">
        <v>66</v>
      </c>
      <c r="F41" s="122">
        <f>+Jungshahi!E45</f>
        <v>2054</v>
      </c>
      <c r="G41" s="126">
        <f>+Jungshahi!F45</f>
        <v>84</v>
      </c>
      <c r="H41" s="296">
        <f>+Jungshahi!G45</f>
        <v>252448.56</v>
      </c>
      <c r="I41" s="296">
        <f>+Jungshahi!H45</f>
        <v>111860</v>
      </c>
      <c r="J41" s="296">
        <f>+Jungshahi!I45</f>
        <v>188797</v>
      </c>
      <c r="K41" s="297">
        <f>H41-I41-J41</f>
        <v>-48208.44</v>
      </c>
    </row>
    <row r="42" spans="1:11" ht="18" customHeight="1" x14ac:dyDescent="0.2">
      <c r="A42" s="1485"/>
      <c r="B42" s="1492"/>
      <c r="C42" s="1499"/>
      <c r="D42" s="1499"/>
      <c r="E42" s="123" t="s">
        <v>60</v>
      </c>
      <c r="F42" s="122">
        <f>+Jungshahi!E46</f>
        <v>326</v>
      </c>
      <c r="G42" s="126">
        <f>+Jungshahi!F46</f>
        <v>13</v>
      </c>
      <c r="H42" s="296">
        <f>+Jungshahi!G46</f>
        <v>39069.42</v>
      </c>
      <c r="I42" s="296">
        <f>+Jungshahi!H46</f>
        <v>0</v>
      </c>
      <c r="J42" s="296">
        <f>+Jungshahi!I46</f>
        <v>0</v>
      </c>
      <c r="K42" s="297">
        <f>H42-I42-J42</f>
        <v>39069.42</v>
      </c>
    </row>
    <row r="43" spans="1:11" ht="18" customHeight="1" x14ac:dyDescent="0.2">
      <c r="A43" s="1485"/>
      <c r="B43" s="1492"/>
      <c r="C43" s="1499"/>
      <c r="D43" s="1499"/>
      <c r="E43" s="339" t="s">
        <v>111</v>
      </c>
      <c r="F43" s="344">
        <f>SUM(F40:F42)</f>
        <v>2443</v>
      </c>
      <c r="G43" s="125"/>
      <c r="H43" s="342">
        <f>SUM(H40:H42)</f>
        <v>300534</v>
      </c>
      <c r="I43" s="342">
        <f>SUM(I40:I42)</f>
        <v>111860</v>
      </c>
      <c r="J43" s="342">
        <f>SUM(J40:J42)</f>
        <v>188797</v>
      </c>
      <c r="K43" s="342">
        <f>SUM(K40:K42)</f>
        <v>-123</v>
      </c>
    </row>
    <row r="44" spans="1:11" ht="18" customHeight="1" x14ac:dyDescent="0.2">
      <c r="A44" s="1485">
        <v>14</v>
      </c>
      <c r="B44" s="1490" t="s">
        <v>122</v>
      </c>
      <c r="C44" s="1499">
        <v>40225</v>
      </c>
      <c r="D44" s="1499">
        <v>43511</v>
      </c>
      <c r="E44" s="124" t="s">
        <v>14</v>
      </c>
      <c r="F44" s="127">
        <f>+'Dhok Sultan'!E41</f>
        <v>623</v>
      </c>
      <c r="G44" s="128">
        <f>+'Dhok Sultan'!F41</f>
        <v>88</v>
      </c>
      <c r="H44" s="296">
        <f>+'Dhok Sultan'!G41</f>
        <v>239196.28002218332</v>
      </c>
      <c r="I44" s="296">
        <f>+'Dhok Sultan'!H41</f>
        <v>0</v>
      </c>
      <c r="J44" s="296">
        <f>+'Dhok Sultan'!I41</f>
        <v>240035</v>
      </c>
      <c r="K44" s="297">
        <f>H44-I44-J44</f>
        <v>-838.71997781668324</v>
      </c>
    </row>
    <row r="45" spans="1:11" ht="18" customHeight="1" x14ac:dyDescent="0.2">
      <c r="A45" s="1485"/>
      <c r="B45" s="1490"/>
      <c r="C45" s="1499"/>
      <c r="D45" s="1499"/>
      <c r="E45" s="124" t="s">
        <v>16</v>
      </c>
      <c r="F45" s="127">
        <f>+'Dhok Sultan'!E42</f>
        <v>4.2300000000000004</v>
      </c>
      <c r="G45" s="128">
        <f>+'Dhok Sultan'!F42</f>
        <v>1</v>
      </c>
      <c r="H45" s="296">
        <f>+'Dhok Sultan'!G42</f>
        <v>1624.0774710976498</v>
      </c>
      <c r="I45" s="296">
        <f>+'Dhok Sultan'!H42</f>
        <v>0</v>
      </c>
      <c r="J45" s="296">
        <f>+'Dhok Sultan'!I42</f>
        <v>0</v>
      </c>
      <c r="K45" s="297">
        <f>H45-I45-J45</f>
        <v>1624.0774710976498</v>
      </c>
    </row>
    <row r="46" spans="1:11" ht="18" customHeight="1" x14ac:dyDescent="0.2">
      <c r="A46" s="1485"/>
      <c r="B46" s="1490"/>
      <c r="C46" s="1499"/>
      <c r="D46" s="1499"/>
      <c r="E46" s="124" t="s">
        <v>15</v>
      </c>
      <c r="F46" s="127">
        <f>+'Dhok Sultan'!E43</f>
        <v>76</v>
      </c>
      <c r="G46" s="128">
        <f>+'Dhok Sultan'!F43</f>
        <v>11</v>
      </c>
      <c r="H46" s="296">
        <f>+'Dhok Sultan'!G43</f>
        <v>29179.642506718999</v>
      </c>
      <c r="I46" s="296">
        <f>+'Dhok Sultan'!H43</f>
        <v>0</v>
      </c>
      <c r="J46" s="296">
        <f>+'Dhok Sultan'!I43</f>
        <v>29965</v>
      </c>
      <c r="K46" s="297">
        <f>H46-I46-J46</f>
        <v>-785.35749328100064</v>
      </c>
    </row>
    <row r="47" spans="1:11" ht="18" customHeight="1" x14ac:dyDescent="0.2">
      <c r="A47" s="1485"/>
      <c r="B47" s="1490"/>
      <c r="C47" s="1499"/>
      <c r="D47" s="1499"/>
      <c r="E47" s="339" t="s">
        <v>111</v>
      </c>
      <c r="F47" s="344">
        <f>SUM(F44:F46)</f>
        <v>703.23</v>
      </c>
      <c r="G47" s="125"/>
      <c r="H47" s="342">
        <f>SUM(H44:H46)</f>
        <v>269999.99999999994</v>
      </c>
      <c r="I47" s="342">
        <f>SUM(I44:I46)</f>
        <v>0</v>
      </c>
      <c r="J47" s="342">
        <f>SUM(J44:J46)</f>
        <v>270000</v>
      </c>
      <c r="K47" s="342">
        <f>SUM(K44:K46)</f>
        <v>-3.4106051316484809E-11</v>
      </c>
    </row>
    <row r="48" spans="1:11" ht="18" customHeight="1" x14ac:dyDescent="0.2">
      <c r="A48" s="1485">
        <v>15</v>
      </c>
      <c r="B48" s="1490" t="s">
        <v>124</v>
      </c>
      <c r="C48" s="1513">
        <v>40225</v>
      </c>
      <c r="D48" s="1513">
        <v>42689</v>
      </c>
      <c r="E48" s="123" t="s">
        <v>16</v>
      </c>
      <c r="F48" s="122">
        <f>+Zindan!E51</f>
        <v>674</v>
      </c>
      <c r="G48" s="129">
        <f>+Zindan!F51</f>
        <v>27</v>
      </c>
      <c r="H48" s="296">
        <f>+Zindan!G51</f>
        <v>54602.909999999996</v>
      </c>
      <c r="I48" s="296">
        <f>+Zindan!H51</f>
        <v>0</v>
      </c>
      <c r="J48" s="296">
        <f>+Zindan!I51</f>
        <v>0</v>
      </c>
      <c r="K48" s="297">
        <f>H48-I48-J48</f>
        <v>54602.909999999996</v>
      </c>
    </row>
    <row r="49" spans="1:11" ht="18" customHeight="1" x14ac:dyDescent="0.2">
      <c r="A49" s="1485"/>
      <c r="B49" s="1490"/>
      <c r="C49" s="1513"/>
      <c r="D49" s="1513"/>
      <c r="E49" s="123" t="s">
        <v>17</v>
      </c>
      <c r="F49" s="122">
        <f>+Zindan!E52</f>
        <v>418</v>
      </c>
      <c r="G49" s="129">
        <f>+Zindan!F52</f>
        <v>17</v>
      </c>
      <c r="H49" s="296">
        <f>+Zindan!G52</f>
        <v>34379.61</v>
      </c>
      <c r="I49" s="296">
        <f>+Zindan!H52</f>
        <v>0</v>
      </c>
      <c r="J49" s="296">
        <f>+Zindan!I52</f>
        <v>0</v>
      </c>
      <c r="K49" s="297">
        <f>H49-I49-J49</f>
        <v>34379.61</v>
      </c>
    </row>
    <row r="50" spans="1:11" ht="18" customHeight="1" x14ac:dyDescent="0.2">
      <c r="A50" s="1485"/>
      <c r="B50" s="1490"/>
      <c r="C50" s="1513"/>
      <c r="D50" s="1513"/>
      <c r="E50" s="123" t="s">
        <v>123</v>
      </c>
      <c r="F50" s="122">
        <f>+Zindan!E53</f>
        <v>633</v>
      </c>
      <c r="G50" s="129">
        <f>+Zindan!F53</f>
        <v>25</v>
      </c>
      <c r="H50" s="296">
        <f>+Zindan!G53</f>
        <v>50558.25</v>
      </c>
      <c r="I50" s="296">
        <f>+Zindan!H53</f>
        <v>0</v>
      </c>
      <c r="J50" s="296">
        <f>+Zindan!I53</f>
        <v>56137</v>
      </c>
      <c r="K50" s="297">
        <f>H50-I50-J50</f>
        <v>-5578.75</v>
      </c>
    </row>
    <row r="51" spans="1:11" ht="18" customHeight="1" x14ac:dyDescent="0.2">
      <c r="A51" s="1485"/>
      <c r="B51" s="1490"/>
      <c r="C51" s="1513"/>
      <c r="D51" s="1513"/>
      <c r="E51" s="123" t="s">
        <v>125</v>
      </c>
      <c r="F51" s="122">
        <f>+Zindan!E54</f>
        <v>771</v>
      </c>
      <c r="G51" s="129">
        <f>+Zindan!F54</f>
        <v>31</v>
      </c>
      <c r="H51" s="296">
        <f>+Zindan!G54</f>
        <v>62692.23</v>
      </c>
      <c r="I51" s="296">
        <f>+Zindan!H54</f>
        <v>53036</v>
      </c>
      <c r="J51" s="296">
        <f>+Zindan!I54</f>
        <v>93060</v>
      </c>
      <c r="K51" s="297">
        <f>H51-I51-J51</f>
        <v>-83403.76999999999</v>
      </c>
    </row>
    <row r="52" spans="1:11" ht="18" customHeight="1" x14ac:dyDescent="0.2">
      <c r="A52" s="1485"/>
      <c r="B52" s="1490"/>
      <c r="C52" s="1513"/>
      <c r="D52" s="1513"/>
      <c r="E52" s="339" t="s">
        <v>111</v>
      </c>
      <c r="F52" s="344">
        <f>SUM(F48:F51)</f>
        <v>2496</v>
      </c>
      <c r="G52" s="125"/>
      <c r="H52" s="342">
        <f>SUM(H48:H51)</f>
        <v>202233</v>
      </c>
      <c r="I52" s="342">
        <f>SUM(I48:I51)</f>
        <v>53036</v>
      </c>
      <c r="J52" s="342">
        <f>SUM(J48:J51)</f>
        <v>149197</v>
      </c>
      <c r="K52" s="342">
        <f>SUM(K48:K51)</f>
        <v>0</v>
      </c>
    </row>
    <row r="53" spans="1:11" ht="18" customHeight="1" x14ac:dyDescent="0.2">
      <c r="A53" s="1485">
        <v>16</v>
      </c>
      <c r="B53" s="1486" t="s">
        <v>126</v>
      </c>
      <c r="C53" s="1499">
        <v>38055</v>
      </c>
      <c r="D53" s="1499">
        <v>45352</v>
      </c>
      <c r="E53" s="1319" t="s">
        <v>73</v>
      </c>
      <c r="F53" s="121">
        <f>+Hala!E43</f>
        <v>149</v>
      </c>
      <c r="G53" s="125">
        <f>+Hala!F43</f>
        <v>54</v>
      </c>
      <c r="H53" s="296">
        <f>+Hala!G43</f>
        <v>329117.04000000004</v>
      </c>
      <c r="I53" s="296">
        <f>+Hala!H43</f>
        <v>41518</v>
      </c>
      <c r="J53" s="296">
        <f>+Hala!I43</f>
        <v>222288.14</v>
      </c>
      <c r="K53" s="297">
        <f>H53-I53-J53</f>
        <v>65310.900000000023</v>
      </c>
    </row>
    <row r="54" spans="1:11" ht="18" customHeight="1" x14ac:dyDescent="0.2">
      <c r="A54" s="1485"/>
      <c r="B54" s="1486"/>
      <c r="C54" s="1499"/>
      <c r="D54" s="1499"/>
      <c r="E54" s="1319" t="s">
        <v>72</v>
      </c>
      <c r="F54" s="121">
        <f>+Hala!E44</f>
        <v>127</v>
      </c>
      <c r="G54" s="125">
        <f>+Hala!F44</f>
        <v>46</v>
      </c>
      <c r="H54" s="296">
        <f>+Hala!G44</f>
        <v>280358.96000000002</v>
      </c>
      <c r="I54" s="296">
        <f>+Hala!H44</f>
        <v>119364</v>
      </c>
      <c r="J54" s="296">
        <f>+Hala!I44</f>
        <v>238629.86</v>
      </c>
      <c r="K54" s="297">
        <f>H54-I54-J54</f>
        <v>-77634.899999999965</v>
      </c>
    </row>
    <row r="55" spans="1:11" ht="18" customHeight="1" x14ac:dyDescent="0.2">
      <c r="A55" s="1485"/>
      <c r="B55" s="1486"/>
      <c r="C55" s="1499"/>
      <c r="D55" s="1499"/>
      <c r="E55" s="339" t="s">
        <v>111</v>
      </c>
      <c r="F55" s="344">
        <f>SUM(F53:F54)</f>
        <v>276</v>
      </c>
      <c r="G55" s="121"/>
      <c r="H55" s="342">
        <f>SUM(H53:H54)</f>
        <v>609476</v>
      </c>
      <c r="I55" s="342">
        <f>SUM(I53:I54)</f>
        <v>160882</v>
      </c>
      <c r="J55" s="342">
        <f>SUM(J53:J54)</f>
        <v>460918</v>
      </c>
      <c r="K55" s="342">
        <f>SUM(K53:K54)</f>
        <v>-12323.999999999942</v>
      </c>
    </row>
    <row r="56" spans="1:11" ht="30" customHeight="1" x14ac:dyDescent="0.2">
      <c r="A56" s="1317">
        <v>17</v>
      </c>
      <c r="B56" s="1318" t="s">
        <v>130</v>
      </c>
      <c r="C56" s="1322">
        <v>41680</v>
      </c>
      <c r="D56" s="1322">
        <v>43505</v>
      </c>
      <c r="E56" s="339" t="s">
        <v>63</v>
      </c>
      <c r="F56" s="344">
        <f>+Sadiqabad!E17</f>
        <v>2431</v>
      </c>
      <c r="G56" s="344">
        <f>+Sadiqabad!F17</f>
        <v>100</v>
      </c>
      <c r="H56" s="342">
        <f>+Sadiqabad!G17</f>
        <v>150000</v>
      </c>
      <c r="I56" s="342">
        <f>+Sadiqabad!H17</f>
        <v>0</v>
      </c>
      <c r="J56" s="342">
        <f>+Sadiqabad!I17</f>
        <v>150000</v>
      </c>
      <c r="K56" s="341">
        <f>H56-I56-J56</f>
        <v>0</v>
      </c>
    </row>
    <row r="57" spans="1:11" ht="18" customHeight="1" x14ac:dyDescent="0.2">
      <c r="A57" s="1485">
        <v>18</v>
      </c>
      <c r="B57" s="1486" t="s">
        <v>127</v>
      </c>
      <c r="C57" s="1513">
        <v>41680</v>
      </c>
      <c r="D57" s="1513">
        <v>43870</v>
      </c>
      <c r="E57" s="123" t="s">
        <v>61</v>
      </c>
      <c r="F57" s="121">
        <f>+'Bela West'!E29</f>
        <v>1287</v>
      </c>
      <c r="G57" s="121">
        <f>+'Bela West'!F29</f>
        <v>52</v>
      </c>
      <c r="H57" s="296">
        <f>+'Bela West'!G29</f>
        <v>91826.28</v>
      </c>
      <c r="I57" s="296">
        <f>+'Bela West'!H29</f>
        <v>0</v>
      </c>
      <c r="J57" s="296">
        <f>'Bela West'!I29</f>
        <v>180000</v>
      </c>
      <c r="K57" s="297">
        <f>H57-I57-J57</f>
        <v>-88173.72</v>
      </c>
    </row>
    <row r="58" spans="1:11" ht="18" customHeight="1" x14ac:dyDescent="0.2">
      <c r="A58" s="1485"/>
      <c r="B58" s="1486"/>
      <c r="C58" s="1513"/>
      <c r="D58" s="1513"/>
      <c r="E58" s="123" t="s">
        <v>8</v>
      </c>
      <c r="F58" s="121">
        <f>+'Bela West'!E30</f>
        <v>780</v>
      </c>
      <c r="G58" s="121">
        <f>+'Bela West'!F30</f>
        <v>32</v>
      </c>
      <c r="H58" s="296">
        <f>+'Bela West'!G30</f>
        <v>56508.479999999996</v>
      </c>
      <c r="I58" s="296">
        <f>+'Bela West'!H30</f>
        <v>0</v>
      </c>
      <c r="J58" s="296">
        <f>+'Bela West'!I30</f>
        <v>0</v>
      </c>
      <c r="K58" s="297">
        <f>H58-I58-J58</f>
        <v>56508.479999999996</v>
      </c>
    </row>
    <row r="59" spans="1:11" ht="18" customHeight="1" x14ac:dyDescent="0.2">
      <c r="A59" s="1485"/>
      <c r="B59" s="1486"/>
      <c r="C59" s="1513"/>
      <c r="D59" s="1513"/>
      <c r="E59" s="123" t="s">
        <v>128</v>
      </c>
      <c r="F59" s="121">
        <f>+'Bela West'!E31</f>
        <v>387</v>
      </c>
      <c r="G59" s="121">
        <f>+'Bela West'!F31</f>
        <v>16</v>
      </c>
      <c r="H59" s="296">
        <f>+'Bela West'!G31</f>
        <v>28254.239999999998</v>
      </c>
      <c r="I59" s="296">
        <f>+'Bela West'!H31</f>
        <v>0</v>
      </c>
      <c r="J59" s="296">
        <f>+'Bela West'!I31</f>
        <v>0</v>
      </c>
      <c r="K59" s="297">
        <f>H59-I59-J59</f>
        <v>28254.239999999998</v>
      </c>
    </row>
    <row r="60" spans="1:11" ht="18" customHeight="1" x14ac:dyDescent="0.2">
      <c r="A60" s="1485"/>
      <c r="B60" s="1486"/>
      <c r="C60" s="1513"/>
      <c r="D60" s="1513"/>
      <c r="E60" s="339" t="s">
        <v>111</v>
      </c>
      <c r="F60" s="344">
        <f>SUM(F57:F59)</f>
        <v>2454</v>
      </c>
      <c r="G60" s="121"/>
      <c r="H60" s="342">
        <f>SUM(H57:H59)</f>
        <v>176589</v>
      </c>
      <c r="I60" s="342">
        <f>SUM(I57:I59)</f>
        <v>0</v>
      </c>
      <c r="J60" s="342">
        <f>SUM(J57:J59)</f>
        <v>180000</v>
      </c>
      <c r="K60" s="342">
        <f>SUM(K57:K59)</f>
        <v>-3411.0000000000073</v>
      </c>
    </row>
    <row r="61" spans="1:11" ht="18" customHeight="1" x14ac:dyDescent="0.2">
      <c r="A61" s="1485">
        <v>19</v>
      </c>
      <c r="B61" s="1486" t="s">
        <v>129</v>
      </c>
      <c r="C61" s="1513">
        <v>41691</v>
      </c>
      <c r="D61" s="1513">
        <v>43881</v>
      </c>
      <c r="E61" s="123" t="s">
        <v>128</v>
      </c>
      <c r="F61" s="121">
        <f>+HAB!E29</f>
        <v>1526</v>
      </c>
      <c r="G61" s="121">
        <f>+HAB!F29</f>
        <v>74</v>
      </c>
      <c r="H61" s="296">
        <f>+HAB!G29</f>
        <v>130007.64</v>
      </c>
      <c r="I61" s="296">
        <f>+HAB!H29</f>
        <v>0</v>
      </c>
      <c r="J61" s="296">
        <f>HAB!I29</f>
        <v>180000</v>
      </c>
      <c r="K61" s="297">
        <f>H61-I61-J61</f>
        <v>-49992.36</v>
      </c>
    </row>
    <row r="62" spans="1:11" ht="18" customHeight="1" x14ac:dyDescent="0.2">
      <c r="A62" s="1485"/>
      <c r="B62" s="1486"/>
      <c r="C62" s="1513"/>
      <c r="D62" s="1513"/>
      <c r="E62" s="123" t="s">
        <v>8</v>
      </c>
      <c r="F62" s="121">
        <f>+HAB!E30</f>
        <v>387</v>
      </c>
      <c r="G62" s="121">
        <f>+HAB!F30</f>
        <v>19</v>
      </c>
      <c r="H62" s="296">
        <f>+HAB!G30</f>
        <v>33380.339999999997</v>
      </c>
      <c r="I62" s="296">
        <f>+HAB!H30</f>
        <v>0</v>
      </c>
      <c r="J62" s="296">
        <f>+HAB!I30</f>
        <v>0</v>
      </c>
      <c r="K62" s="297">
        <f>H62-I62-J62</f>
        <v>33380.339999999997</v>
      </c>
    </row>
    <row r="63" spans="1:11" ht="18" customHeight="1" x14ac:dyDescent="0.2">
      <c r="A63" s="1485"/>
      <c r="B63" s="1486"/>
      <c r="C63" s="1513"/>
      <c r="D63" s="1513"/>
      <c r="E63" s="123" t="s">
        <v>60</v>
      </c>
      <c r="F63" s="121">
        <f>+HAB!E31</f>
        <v>148</v>
      </c>
      <c r="G63" s="121">
        <f>+HAB!F31</f>
        <v>7</v>
      </c>
      <c r="H63" s="296">
        <f>+HAB!G31</f>
        <v>12298.02</v>
      </c>
      <c r="I63" s="296">
        <f>+HAB!H31</f>
        <v>0</v>
      </c>
      <c r="J63" s="296">
        <f>+HAB!I31</f>
        <v>0</v>
      </c>
      <c r="K63" s="297">
        <f>H63-I63-J63</f>
        <v>12298.02</v>
      </c>
    </row>
    <row r="64" spans="1:11" ht="18" customHeight="1" x14ac:dyDescent="0.2">
      <c r="A64" s="1485"/>
      <c r="B64" s="1486"/>
      <c r="C64" s="1513"/>
      <c r="D64" s="1513"/>
      <c r="E64" s="339" t="s">
        <v>111</v>
      </c>
      <c r="F64" s="344">
        <f>SUM(F61:F63)</f>
        <v>2061</v>
      </c>
      <c r="G64" s="121"/>
      <c r="H64" s="342">
        <f>SUM(H61:H63)</f>
        <v>175685.99999999997</v>
      </c>
      <c r="I64" s="342">
        <f>SUM(I61:I63)</f>
        <v>0</v>
      </c>
      <c r="J64" s="342">
        <f>SUM(J61:J63)</f>
        <v>180000</v>
      </c>
      <c r="K64" s="342">
        <f>SUM(K61:K63)</f>
        <v>-4314.0000000000036</v>
      </c>
    </row>
    <row r="65" spans="1:11" ht="18" customHeight="1" x14ac:dyDescent="0.2">
      <c r="A65" s="1485">
        <v>20</v>
      </c>
      <c r="B65" s="1486" t="s">
        <v>131</v>
      </c>
      <c r="C65" s="1513">
        <v>41691</v>
      </c>
      <c r="D65" s="1513">
        <v>43516</v>
      </c>
      <c r="E65" s="123" t="s">
        <v>60</v>
      </c>
      <c r="F65" s="121">
        <f>+Malir!E23</f>
        <v>419</v>
      </c>
      <c r="G65" s="121">
        <f>+Malir!F23</f>
        <v>44</v>
      </c>
      <c r="H65" s="296">
        <f>+Malir!G23</f>
        <v>66000</v>
      </c>
      <c r="I65" s="296">
        <f>+Malir!H23</f>
        <v>0</v>
      </c>
      <c r="J65" s="296">
        <f>H67</f>
        <v>150000</v>
      </c>
      <c r="K65" s="297">
        <f>H65-I65-J65</f>
        <v>-84000</v>
      </c>
    </row>
    <row r="66" spans="1:11" ht="18" customHeight="1" x14ac:dyDescent="0.2">
      <c r="A66" s="1485"/>
      <c r="B66" s="1486"/>
      <c r="C66" s="1513"/>
      <c r="D66" s="1513"/>
      <c r="E66" s="123" t="s">
        <v>98</v>
      </c>
      <c r="F66" s="121">
        <f>+Malir!E24</f>
        <v>537</v>
      </c>
      <c r="G66" s="121">
        <f>+Malir!F24</f>
        <v>56</v>
      </c>
      <c r="H66" s="296">
        <f>+Malir!G24</f>
        <v>84000</v>
      </c>
      <c r="I66" s="296">
        <f>+Malir!H24</f>
        <v>0</v>
      </c>
      <c r="J66" s="296">
        <f>+Malir!I24</f>
        <v>0</v>
      </c>
      <c r="K66" s="297">
        <f>H66-I66-J66</f>
        <v>84000</v>
      </c>
    </row>
    <row r="67" spans="1:11" ht="18" customHeight="1" x14ac:dyDescent="0.2">
      <c r="A67" s="1485"/>
      <c r="B67" s="1486"/>
      <c r="C67" s="1513"/>
      <c r="D67" s="1513"/>
      <c r="E67" s="339" t="s">
        <v>111</v>
      </c>
      <c r="F67" s="344">
        <f>SUM(F65:F66)</f>
        <v>956</v>
      </c>
      <c r="G67" s="121"/>
      <c r="H67" s="342">
        <f>SUM(H65:H66)</f>
        <v>150000</v>
      </c>
      <c r="I67" s="342">
        <f>SUM(I65:I66)</f>
        <v>0</v>
      </c>
      <c r="J67" s="342">
        <f>SUM(J65:J66)</f>
        <v>150000</v>
      </c>
      <c r="K67" s="342">
        <f>SUM(K65:K66)</f>
        <v>0</v>
      </c>
    </row>
    <row r="68" spans="1:11" ht="18" customHeight="1" x14ac:dyDescent="0.2">
      <c r="A68" s="1485">
        <v>21</v>
      </c>
      <c r="B68" s="1486" t="s">
        <v>132</v>
      </c>
      <c r="C68" s="1513">
        <v>41691</v>
      </c>
      <c r="D68" s="1513">
        <v>43789</v>
      </c>
      <c r="E68" s="123" t="s">
        <v>133</v>
      </c>
      <c r="F68" s="121">
        <f>+'Shah Bandar'!E23</f>
        <v>1563</v>
      </c>
      <c r="G68" s="121">
        <f>+'Shah Bandar'!F23</f>
        <v>75</v>
      </c>
      <c r="H68" s="296">
        <f>+'Shah Bandar'!G23</f>
        <v>129328.5</v>
      </c>
      <c r="I68" s="296">
        <f>+'Shah Bandar'!H23</f>
        <v>0</v>
      </c>
      <c r="J68" s="296">
        <f>H70</f>
        <v>172438</v>
      </c>
      <c r="K68" s="297">
        <f>H68-I68-J68</f>
        <v>-43109.5</v>
      </c>
    </row>
    <row r="69" spans="1:11" ht="18" customHeight="1" x14ac:dyDescent="0.2">
      <c r="A69" s="1485"/>
      <c r="B69" s="1486"/>
      <c r="C69" s="1513"/>
      <c r="D69" s="1513"/>
      <c r="E69" s="123" t="s">
        <v>66</v>
      </c>
      <c r="F69" s="121">
        <f>+'Shah Bandar'!E24</f>
        <v>520</v>
      </c>
      <c r="G69" s="121">
        <f>+'Shah Bandar'!F24</f>
        <v>25</v>
      </c>
      <c r="H69" s="296">
        <f>+'Shah Bandar'!G24</f>
        <v>43109.5</v>
      </c>
      <c r="I69" s="296">
        <f>+'Shah Bandar'!H24</f>
        <v>0</v>
      </c>
      <c r="J69" s="296">
        <f>+'Shah Bandar'!I24</f>
        <v>0</v>
      </c>
      <c r="K69" s="297">
        <f>H69-I69-J69</f>
        <v>43109.5</v>
      </c>
    </row>
    <row r="70" spans="1:11" ht="18" customHeight="1" x14ac:dyDescent="0.2">
      <c r="A70" s="1485"/>
      <c r="B70" s="1486"/>
      <c r="C70" s="1513"/>
      <c r="D70" s="1513"/>
      <c r="E70" s="339" t="s">
        <v>111</v>
      </c>
      <c r="F70" s="344">
        <f>SUM(F68:F69)</f>
        <v>2083</v>
      </c>
      <c r="G70" s="121"/>
      <c r="H70" s="342">
        <f>SUM(H68:H69)</f>
        <v>172438</v>
      </c>
      <c r="I70" s="342">
        <f>SUM(I68:I69)</f>
        <v>0</v>
      </c>
      <c r="J70" s="342">
        <f>SUM(J68:J69)</f>
        <v>172438</v>
      </c>
      <c r="K70" s="342">
        <f>SUM(K68:K69)</f>
        <v>0</v>
      </c>
    </row>
    <row r="71" spans="1:11" ht="18" customHeight="1" x14ac:dyDescent="0.2">
      <c r="A71" s="1485">
        <v>22</v>
      </c>
      <c r="B71" s="1486" t="s">
        <v>191</v>
      </c>
      <c r="C71" s="1513">
        <v>41698</v>
      </c>
      <c r="D71" s="1513">
        <v>43888</v>
      </c>
      <c r="E71" s="123" t="s">
        <v>72</v>
      </c>
      <c r="F71" s="121">
        <f>+'Khipro East'!E23</f>
        <v>1957</v>
      </c>
      <c r="G71" s="121">
        <f>+'Khipro East'!F23</f>
        <v>82</v>
      </c>
      <c r="H71" s="296">
        <f>+'Khipro East'!G23</f>
        <v>143590.20000000001</v>
      </c>
      <c r="I71" s="296">
        <f>+'Khipro East'!H23</f>
        <v>0</v>
      </c>
      <c r="J71" s="296">
        <f>'Khipro East'!I23</f>
        <v>180000</v>
      </c>
      <c r="K71" s="297">
        <f>H71-I71-J71</f>
        <v>-36409.799999999988</v>
      </c>
    </row>
    <row r="72" spans="1:11" ht="18" customHeight="1" x14ac:dyDescent="0.2">
      <c r="A72" s="1485"/>
      <c r="B72" s="1486"/>
      <c r="C72" s="1513"/>
      <c r="D72" s="1513"/>
      <c r="E72" s="123" t="s">
        <v>134</v>
      </c>
      <c r="F72" s="121">
        <f>+'Khipro East'!E24</f>
        <v>420</v>
      </c>
      <c r="G72" s="121">
        <f>+'Khipro East'!F24</f>
        <v>18</v>
      </c>
      <c r="H72" s="296">
        <f>+'Khipro East'!G24</f>
        <v>31519.8</v>
      </c>
      <c r="I72" s="296">
        <f>+'Khipro East'!H24</f>
        <v>0</v>
      </c>
      <c r="J72" s="296">
        <f>+'Khipro East'!I24</f>
        <v>0</v>
      </c>
      <c r="K72" s="297">
        <f>H72-I72-J72</f>
        <v>31519.8</v>
      </c>
    </row>
    <row r="73" spans="1:11" ht="18" customHeight="1" x14ac:dyDescent="0.2">
      <c r="A73" s="1485"/>
      <c r="B73" s="1486"/>
      <c r="C73" s="1513"/>
      <c r="D73" s="1513"/>
      <c r="E73" s="339" t="s">
        <v>111</v>
      </c>
      <c r="F73" s="344">
        <f>SUM(F71:F72)</f>
        <v>2377</v>
      </c>
      <c r="G73" s="121"/>
      <c r="H73" s="342">
        <f>SUM(H71:H72)</f>
        <v>175110</v>
      </c>
      <c r="I73" s="342">
        <f>SUM(I71:I72)</f>
        <v>0</v>
      </c>
      <c r="J73" s="342">
        <f>SUM(J71:J72)</f>
        <v>180000</v>
      </c>
      <c r="K73" s="342">
        <f>SUM(K71:K72)</f>
        <v>-4889.9999999999891</v>
      </c>
    </row>
    <row r="74" spans="1:11" ht="18" customHeight="1" x14ac:dyDescent="0.2">
      <c r="A74" s="1485">
        <v>23</v>
      </c>
      <c r="B74" s="1486" t="s">
        <v>192</v>
      </c>
      <c r="C74" s="1513">
        <v>41698</v>
      </c>
      <c r="D74" s="1513">
        <v>43888</v>
      </c>
      <c r="E74" s="123" t="s">
        <v>7</v>
      </c>
      <c r="F74" s="121">
        <f>+Margand!E23</f>
        <v>2133</v>
      </c>
      <c r="G74" s="121">
        <f>+Margand!F23</f>
        <v>86</v>
      </c>
      <c r="H74" s="296">
        <f>+Margand!G23</f>
        <v>151089.1</v>
      </c>
      <c r="I74" s="296">
        <f>+Margand!H23</f>
        <v>0</v>
      </c>
      <c r="J74" s="296">
        <f>Margand!I23</f>
        <v>180000</v>
      </c>
      <c r="K74" s="297">
        <f>H74-I74-J74</f>
        <v>-28910.899999999994</v>
      </c>
    </row>
    <row r="75" spans="1:11" ht="18" customHeight="1" x14ac:dyDescent="0.2">
      <c r="A75" s="1485"/>
      <c r="B75" s="1486"/>
      <c r="C75" s="1513"/>
      <c r="D75" s="1513"/>
      <c r="E75" s="123" t="s">
        <v>8</v>
      </c>
      <c r="F75" s="121">
        <f>+Margand!E24</f>
        <v>351</v>
      </c>
      <c r="G75" s="121">
        <f>+Margand!F24</f>
        <v>14</v>
      </c>
      <c r="H75" s="296">
        <f>+Margand!G24</f>
        <v>24595.9</v>
      </c>
      <c r="I75" s="296">
        <f>+Margand!H24</f>
        <v>0</v>
      </c>
      <c r="J75" s="296">
        <f>+Margand!I24</f>
        <v>0</v>
      </c>
      <c r="K75" s="297">
        <f>H75-I75-J75</f>
        <v>24595.9</v>
      </c>
    </row>
    <row r="76" spans="1:11" ht="18" customHeight="1" x14ac:dyDescent="0.2">
      <c r="A76" s="1485"/>
      <c r="B76" s="1486"/>
      <c r="C76" s="1513"/>
      <c r="D76" s="1513"/>
      <c r="E76" s="339" t="s">
        <v>111</v>
      </c>
      <c r="F76" s="344">
        <f>SUM(F74:F75)</f>
        <v>2484</v>
      </c>
      <c r="G76" s="121"/>
      <c r="H76" s="342">
        <f>SUM(H74:H75)</f>
        <v>175685</v>
      </c>
      <c r="I76" s="342">
        <f>SUM(I74:I75)</f>
        <v>0</v>
      </c>
      <c r="J76" s="342">
        <f>SUM(J74:J75)</f>
        <v>180000</v>
      </c>
      <c r="K76" s="342">
        <f>SUM(K74:K75)</f>
        <v>-4314.9999999999927</v>
      </c>
    </row>
    <row r="77" spans="1:11" ht="17.100000000000001" customHeight="1" x14ac:dyDescent="0.2">
      <c r="A77" s="1485">
        <v>24</v>
      </c>
      <c r="B77" s="1486" t="s">
        <v>193</v>
      </c>
      <c r="C77" s="1513">
        <v>41680</v>
      </c>
      <c r="D77" s="1513">
        <v>43505</v>
      </c>
      <c r="E77" s="123" t="s">
        <v>100</v>
      </c>
      <c r="F77" s="121">
        <f>+Hisal!E29</f>
        <v>923</v>
      </c>
      <c r="G77" s="121">
        <f>+Hisal!F29</f>
        <v>65</v>
      </c>
      <c r="H77" s="296">
        <f>Hisal!G29</f>
        <v>97500</v>
      </c>
      <c r="I77" s="296">
        <f>+Hisal!H29</f>
        <v>0</v>
      </c>
      <c r="J77" s="296">
        <f>+Hisal!I29</f>
        <v>150000</v>
      </c>
      <c r="K77" s="297">
        <f>H77-I77-J77</f>
        <v>-52500</v>
      </c>
    </row>
    <row r="78" spans="1:11" ht="17.100000000000001" customHeight="1" x14ac:dyDescent="0.2">
      <c r="A78" s="1485"/>
      <c r="B78" s="1486"/>
      <c r="C78" s="1513"/>
      <c r="D78" s="1513"/>
      <c r="E78" s="123" t="s">
        <v>92</v>
      </c>
      <c r="F78" s="121">
        <f>+Hisal!E30</f>
        <v>275</v>
      </c>
      <c r="G78" s="121">
        <f>+Hisal!F30</f>
        <v>19</v>
      </c>
      <c r="H78" s="296">
        <f>Hisal!G30</f>
        <v>28500</v>
      </c>
      <c r="I78" s="296">
        <f>+Hisal!H30</f>
        <v>0</v>
      </c>
      <c r="J78" s="296">
        <f>+Hisal!I30</f>
        <v>0</v>
      </c>
      <c r="K78" s="297">
        <f>H78-I78-J78</f>
        <v>28500</v>
      </c>
    </row>
    <row r="79" spans="1:11" ht="17.100000000000001" customHeight="1" x14ac:dyDescent="0.2">
      <c r="A79" s="1485"/>
      <c r="B79" s="1486"/>
      <c r="C79" s="1513"/>
      <c r="D79" s="1513"/>
      <c r="E79" s="123" t="s">
        <v>14</v>
      </c>
      <c r="F79" s="121">
        <f>+Hisal!E31</f>
        <v>219</v>
      </c>
      <c r="G79" s="121">
        <f>+Hisal!F31</f>
        <v>16</v>
      </c>
      <c r="H79" s="296">
        <f>Hisal!G31</f>
        <v>24000</v>
      </c>
      <c r="I79" s="296">
        <f>+Hisal!H31</f>
        <v>0</v>
      </c>
      <c r="J79" s="296">
        <f>+Hisal!I31</f>
        <v>0</v>
      </c>
      <c r="K79" s="297">
        <f>H79-I79-J79</f>
        <v>24000</v>
      </c>
    </row>
    <row r="80" spans="1:11" ht="17.100000000000001" customHeight="1" x14ac:dyDescent="0.2">
      <c r="A80" s="1485"/>
      <c r="B80" s="1486"/>
      <c r="C80" s="1513"/>
      <c r="D80" s="1513"/>
      <c r="E80" s="339" t="s">
        <v>111</v>
      </c>
      <c r="F80" s="344">
        <f>SUM(F77:F79)</f>
        <v>1417</v>
      </c>
      <c r="G80" s="121"/>
      <c r="H80" s="342">
        <f>SUM(H77:H79)</f>
        <v>150000</v>
      </c>
      <c r="I80" s="342">
        <f>SUM(I77:I79)</f>
        <v>0</v>
      </c>
      <c r="J80" s="342">
        <f>SUM(J77:J79)</f>
        <v>150000</v>
      </c>
      <c r="K80" s="342">
        <f>SUM(K77:K79)</f>
        <v>0</v>
      </c>
    </row>
    <row r="81" spans="1:11" ht="27.95" customHeight="1" x14ac:dyDescent="0.2">
      <c r="A81" s="1317">
        <v>25</v>
      </c>
      <c r="B81" s="1318" t="s">
        <v>194</v>
      </c>
      <c r="C81" s="1322">
        <v>41680</v>
      </c>
      <c r="D81" s="1322">
        <v>43870</v>
      </c>
      <c r="E81" s="339" t="s">
        <v>92</v>
      </c>
      <c r="F81" s="344">
        <f>+Karsal!E17</f>
        <v>724</v>
      </c>
      <c r="G81" s="344">
        <f>+Karsal!F17</f>
        <v>100</v>
      </c>
      <c r="H81" s="342">
        <f>+Karsal!G17</f>
        <v>176589</v>
      </c>
      <c r="I81" s="342">
        <f>+Karsal!H17</f>
        <v>0</v>
      </c>
      <c r="J81" s="342">
        <f>Karsal!K13</f>
        <v>180000</v>
      </c>
      <c r="K81" s="341">
        <f>H81-I81-J81</f>
        <v>-3411</v>
      </c>
    </row>
    <row r="82" spans="1:11" ht="17.100000000000001" customHeight="1" x14ac:dyDescent="0.2">
      <c r="A82" s="1485">
        <v>26</v>
      </c>
      <c r="B82" s="1486" t="s">
        <v>195</v>
      </c>
      <c r="C82" s="1487">
        <v>41680</v>
      </c>
      <c r="D82" s="1487">
        <v>43870</v>
      </c>
      <c r="E82" s="123" t="s">
        <v>12</v>
      </c>
      <c r="F82" s="121">
        <f>+Nausherwani!E23</f>
        <v>2356</v>
      </c>
      <c r="G82" s="121">
        <f>+Nausherwani!F23</f>
        <v>95</v>
      </c>
      <c r="H82" s="296">
        <f>+Nausherwani!G23</f>
        <v>167759.54999999999</v>
      </c>
      <c r="I82" s="296">
        <f>+Nausherwani!H23</f>
        <v>0</v>
      </c>
      <c r="J82" s="296">
        <f>Nausherwani!I23</f>
        <v>180000</v>
      </c>
      <c r="K82" s="297">
        <f>H82-I82-J82</f>
        <v>-12240.450000000012</v>
      </c>
    </row>
    <row r="83" spans="1:11" ht="17.100000000000001" customHeight="1" x14ac:dyDescent="0.2">
      <c r="A83" s="1485"/>
      <c r="B83" s="1486"/>
      <c r="C83" s="1488"/>
      <c r="D83" s="1488"/>
      <c r="E83" s="123" t="s">
        <v>13</v>
      </c>
      <c r="F83" s="121">
        <f>+Nausherwani!E24</f>
        <v>115</v>
      </c>
      <c r="G83" s="121">
        <f>+Nausherwani!F24</f>
        <v>5</v>
      </c>
      <c r="H83" s="296">
        <f>+Nausherwani!G24</f>
        <v>8829.4500000000007</v>
      </c>
      <c r="I83" s="296">
        <f>+Nausherwani!H24</f>
        <v>0</v>
      </c>
      <c r="J83" s="296">
        <f>+Nausherwani!I24</f>
        <v>0</v>
      </c>
      <c r="K83" s="297">
        <f>H83-I83-J83</f>
        <v>8829.4500000000007</v>
      </c>
    </row>
    <row r="84" spans="1:11" ht="17.100000000000001" customHeight="1" x14ac:dyDescent="0.2">
      <c r="A84" s="1485"/>
      <c r="B84" s="1486"/>
      <c r="C84" s="1489"/>
      <c r="D84" s="1489"/>
      <c r="E84" s="339" t="s">
        <v>111</v>
      </c>
      <c r="F84" s="344">
        <f>SUM(F82:F83)</f>
        <v>2471</v>
      </c>
      <c r="G84" s="121"/>
      <c r="H84" s="342">
        <f>SUM(H82:H83)</f>
        <v>176589</v>
      </c>
      <c r="I84" s="342">
        <f>SUM(I82:I83)</f>
        <v>0</v>
      </c>
      <c r="J84" s="342">
        <f>SUM(J82:J83)</f>
        <v>180000</v>
      </c>
      <c r="K84" s="342">
        <f>SUM(K82:K83)</f>
        <v>-3411.0000000000109</v>
      </c>
    </row>
    <row r="85" spans="1:11" ht="17.100000000000001" customHeight="1" x14ac:dyDescent="0.2">
      <c r="A85" s="1485">
        <v>27</v>
      </c>
      <c r="B85" s="1486" t="s">
        <v>446</v>
      </c>
      <c r="C85" s="1487">
        <v>41719</v>
      </c>
      <c r="D85" s="1487">
        <v>43544</v>
      </c>
      <c r="E85" s="123" t="s">
        <v>13</v>
      </c>
      <c r="F85" s="121">
        <f>+Nausherwani!E26</f>
        <v>0</v>
      </c>
      <c r="G85" s="121">
        <f>+Nausherwani!F26</f>
        <v>0</v>
      </c>
      <c r="H85" s="296">
        <f>'Kharan South'!G23</f>
        <v>150000</v>
      </c>
      <c r="I85" s="296">
        <f>'Kharan South'!H23</f>
        <v>0</v>
      </c>
      <c r="J85" s="296">
        <f>'Kharan South'!I23</f>
        <v>0</v>
      </c>
      <c r="K85" s="297">
        <f>H85-I85-J85</f>
        <v>150000</v>
      </c>
    </row>
    <row r="86" spans="1:11" ht="17.100000000000001" customHeight="1" x14ac:dyDescent="0.2">
      <c r="A86" s="1485"/>
      <c r="B86" s="1486"/>
      <c r="C86" s="1488"/>
      <c r="D86" s="1488"/>
      <c r="E86" s="123" t="s">
        <v>12</v>
      </c>
      <c r="F86" s="121">
        <f>+Nausherwani!E27</f>
        <v>0</v>
      </c>
      <c r="G86" s="121">
        <f>+Nausherwani!F27</f>
        <v>0</v>
      </c>
      <c r="H86" s="296">
        <f>'Kharan South'!G24</f>
        <v>0</v>
      </c>
      <c r="I86" s="296">
        <f>'Kharan South'!H24</f>
        <v>0</v>
      </c>
      <c r="J86" s="296">
        <f>'Kharan South'!I24</f>
        <v>83507</v>
      </c>
      <c r="K86" s="297">
        <f>H86-I86-J86</f>
        <v>-83507</v>
      </c>
    </row>
    <row r="87" spans="1:11" ht="17.100000000000001" customHeight="1" x14ac:dyDescent="0.2">
      <c r="A87" s="1485"/>
      <c r="B87" s="1486"/>
      <c r="C87" s="1489"/>
      <c r="D87" s="1489"/>
      <c r="E87" s="339" t="s">
        <v>111</v>
      </c>
      <c r="F87" s="344">
        <f>SUM(F85:F86)</f>
        <v>0</v>
      </c>
      <c r="G87" s="121"/>
      <c r="H87" s="342">
        <f>SUM(H85:H86)</f>
        <v>150000</v>
      </c>
      <c r="I87" s="342">
        <f>SUM(I85:I86)</f>
        <v>0</v>
      </c>
      <c r="J87" s="342">
        <f>SUM(J85:J86)</f>
        <v>83507</v>
      </c>
      <c r="K87" s="342">
        <f>SUM(K85:K86)</f>
        <v>66493</v>
      </c>
    </row>
    <row r="88" spans="1:11" ht="30" customHeight="1" x14ac:dyDescent="0.2">
      <c r="A88" s="1317">
        <v>28</v>
      </c>
      <c r="B88" s="345" t="s">
        <v>414</v>
      </c>
      <c r="C88" s="1121">
        <v>34396</v>
      </c>
      <c r="D88" s="1121">
        <v>45614</v>
      </c>
      <c r="E88" s="339" t="s">
        <v>135</v>
      </c>
      <c r="F88" s="121">
        <f>+'Kharan South'!E23</f>
        <v>2187</v>
      </c>
      <c r="G88" s="121">
        <f>+'Kharan South'!F23</f>
        <v>100</v>
      </c>
      <c r="H88" s="342">
        <f>'Chachar D&amp;PL'!G23</f>
        <v>433750</v>
      </c>
      <c r="I88" s="342">
        <f>'Chachar D&amp;PL'!H23</f>
        <v>110695</v>
      </c>
      <c r="J88" s="342">
        <f>'Chachar D&amp;PL'!I23</f>
        <v>323055</v>
      </c>
      <c r="K88" s="341">
        <f>H88-I88-J88</f>
        <v>0</v>
      </c>
    </row>
    <row r="89" spans="1:11" ht="18" customHeight="1" x14ac:dyDescent="0.2">
      <c r="A89" s="1317"/>
      <c r="B89" s="1319"/>
      <c r="C89" s="339"/>
      <c r="D89" s="339"/>
      <c r="E89" s="346" t="s">
        <v>0</v>
      </c>
      <c r="F89" s="121"/>
      <c r="G89" s="121"/>
      <c r="H89" s="341">
        <f>+H88+H87+H84+H81+H80+H76+H73+H70+H67+H64+H60+H56+H55+H52+H47+H43+H39+H35+H31+H26+H22+H18+H11+H10+H15+H7+H6</f>
        <v>7347657</v>
      </c>
      <c r="I89" s="341">
        <f t="shared" ref="I89:J89" si="0">+I88+I87+I84+I81+I80+I76+I73+I70+I67+I64+I60+I56+I55+I52+I47+I43+I39+I35+I31+I26+I22+I18+I11+I10+I15+I7+I6</f>
        <v>654754</v>
      </c>
      <c r="J89" s="341">
        <f t="shared" si="0"/>
        <v>6696417.0099999998</v>
      </c>
      <c r="K89" s="341">
        <f>+K88+K87</f>
        <v>66493</v>
      </c>
    </row>
    <row r="90" spans="1:11" ht="7.5" customHeight="1" x14ac:dyDescent="0.2"/>
    <row r="91" spans="1:11" ht="15" x14ac:dyDescent="0.2">
      <c r="A91" s="130" t="s">
        <v>231</v>
      </c>
      <c r="B91" s="119"/>
      <c r="C91" s="119"/>
      <c r="D91" s="119"/>
      <c r="E91" s="119"/>
      <c r="F91" s="119"/>
      <c r="G91" s="119"/>
      <c r="H91" s="1327"/>
      <c r="I91" s="1327"/>
      <c r="J91" s="1327"/>
      <c r="K91" s="1327"/>
    </row>
  </sheetData>
  <mergeCells count="95">
    <mergeCell ref="C57:C60"/>
    <mergeCell ref="D57:D60"/>
    <mergeCell ref="C61:C64"/>
    <mergeCell ref="D61:D64"/>
    <mergeCell ref="C65:C67"/>
    <mergeCell ref="D65:D67"/>
    <mergeCell ref="D82:D84"/>
    <mergeCell ref="C68:C70"/>
    <mergeCell ref="D68:D70"/>
    <mergeCell ref="C71:C73"/>
    <mergeCell ref="D71:D73"/>
    <mergeCell ref="C74:C76"/>
    <mergeCell ref="D74:D76"/>
    <mergeCell ref="D23:D26"/>
    <mergeCell ref="D27:D31"/>
    <mergeCell ref="D12:D15"/>
    <mergeCell ref="C16:C18"/>
    <mergeCell ref="D16:D18"/>
    <mergeCell ref="C19:C22"/>
    <mergeCell ref="D19:D22"/>
    <mergeCell ref="C12:C15"/>
    <mergeCell ref="A19:A22"/>
    <mergeCell ref="B19:B22"/>
    <mergeCell ref="D77:D80"/>
    <mergeCell ref="D44:D47"/>
    <mergeCell ref="C44:C47"/>
    <mergeCell ref="C36:C39"/>
    <mergeCell ref="C40:C43"/>
    <mergeCell ref="D36:D39"/>
    <mergeCell ref="D40:D43"/>
    <mergeCell ref="C48:C52"/>
    <mergeCell ref="D48:D52"/>
    <mergeCell ref="C53:C55"/>
    <mergeCell ref="D53:D55"/>
    <mergeCell ref="C27:C31"/>
    <mergeCell ref="C77:C80"/>
    <mergeCell ref="C23:C26"/>
    <mergeCell ref="K4:K5"/>
    <mergeCell ref="F4:G4"/>
    <mergeCell ref="H4:H5"/>
    <mergeCell ref="I4:I5"/>
    <mergeCell ref="A4:A5"/>
    <mergeCell ref="B4:B5"/>
    <mergeCell ref="E4:E5"/>
    <mergeCell ref="J4:J5"/>
    <mergeCell ref="C4:C5"/>
    <mergeCell ref="D4:D5"/>
    <mergeCell ref="C8:C10"/>
    <mergeCell ref="D8:D10"/>
    <mergeCell ref="A82:A84"/>
    <mergeCell ref="B82:B84"/>
    <mergeCell ref="A68:A70"/>
    <mergeCell ref="B68:B70"/>
    <mergeCell ref="A71:A73"/>
    <mergeCell ref="B71:B73"/>
    <mergeCell ref="A74:A76"/>
    <mergeCell ref="B74:B76"/>
    <mergeCell ref="B57:B60"/>
    <mergeCell ref="B61:B64"/>
    <mergeCell ref="A61:A64"/>
    <mergeCell ref="A65:A67"/>
    <mergeCell ref="B65:B67"/>
    <mergeCell ref="A16:A18"/>
    <mergeCell ref="A3:C3"/>
    <mergeCell ref="B36:B39"/>
    <mergeCell ref="A40:A43"/>
    <mergeCell ref="B40:B43"/>
    <mergeCell ref="A27:A31"/>
    <mergeCell ref="B27:B31"/>
    <mergeCell ref="A23:A26"/>
    <mergeCell ref="B23:B26"/>
    <mergeCell ref="A8:A10"/>
    <mergeCell ref="B8:B10"/>
    <mergeCell ref="A12:A15"/>
    <mergeCell ref="B12:B15"/>
    <mergeCell ref="B16:B18"/>
    <mergeCell ref="A32:A35"/>
    <mergeCell ref="B32:B35"/>
    <mergeCell ref="A36:A39"/>
    <mergeCell ref="A85:A87"/>
    <mergeCell ref="B85:B87"/>
    <mergeCell ref="C85:C87"/>
    <mergeCell ref="D85:D87"/>
    <mergeCell ref="D32:D35"/>
    <mergeCell ref="A53:A55"/>
    <mergeCell ref="A77:A80"/>
    <mergeCell ref="B77:B80"/>
    <mergeCell ref="A57:A60"/>
    <mergeCell ref="B53:B55"/>
    <mergeCell ref="A44:A47"/>
    <mergeCell ref="B44:B47"/>
    <mergeCell ref="A48:A52"/>
    <mergeCell ref="B48:B52"/>
    <mergeCell ref="C32:C35"/>
    <mergeCell ref="C82:C84"/>
  </mergeCells>
  <pageMargins left="0.45" right="0.7" top="0.6" bottom="0.25" header="0.3" footer="0.3"/>
  <pageSetup paperSize="9" scale="99" fitToHeight="0" orientation="landscape" r:id="rId1"/>
  <rowBreaks count="2" manualBreakCount="2">
    <brk id="31" max="16383" man="1"/>
    <brk id="60" max="16383" man="1"/>
  </rowBreaks>
  <ignoredErrors>
    <ignoredError sqref="K18 K15 K10 K26 K31 K35 K39 K43 K47 K52 K55 K60 K64 K67 K70 K73 K76 K80 K84 K87 K22"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3" workbookViewId="0">
      <selection activeCell="I21" sqref="I21"/>
    </sheetView>
  </sheetViews>
  <sheetFormatPr defaultRowHeight="12.75" x14ac:dyDescent="0.2"/>
  <cols>
    <col min="1" max="1" width="6" style="119" customWidth="1"/>
    <col min="2" max="2" width="30.7109375" style="118" customWidth="1"/>
    <col min="3" max="3" width="17.42578125" style="118" customWidth="1"/>
    <col min="4" max="4" width="12.140625" style="120" hidden="1" customWidth="1"/>
    <col min="5" max="5" width="11.7109375" style="120" hidden="1" customWidth="1"/>
    <col min="6" max="6" width="18.28515625" style="120" customWidth="1"/>
    <col min="7" max="16384" width="9.140625" style="119"/>
  </cols>
  <sheetData>
    <row r="1" spans="1:6" ht="27.75" customHeight="1" x14ac:dyDescent="0.2">
      <c r="A1" s="1516" t="s">
        <v>480</v>
      </c>
      <c r="B1" s="1516"/>
      <c r="C1" s="1516"/>
      <c r="D1" s="1516"/>
      <c r="E1" s="1516"/>
      <c r="F1" s="1516"/>
    </row>
    <row r="2" spans="1:6" ht="31.5" customHeight="1" x14ac:dyDescent="0.2">
      <c r="A2" s="1516"/>
      <c r="B2" s="1516"/>
      <c r="C2" s="1516"/>
      <c r="D2" s="1516"/>
      <c r="E2" s="1516"/>
      <c r="F2" s="1516"/>
    </row>
    <row r="3" spans="1:6" ht="22.5" customHeight="1" thickBot="1" x14ac:dyDescent="0.25">
      <c r="A3" s="1517" t="s">
        <v>481</v>
      </c>
      <c r="B3" s="1517"/>
      <c r="C3" s="1517"/>
      <c r="D3" s="1517"/>
      <c r="E3" s="1517"/>
      <c r="F3" s="1517"/>
    </row>
    <row r="4" spans="1:6" ht="33.75" customHeight="1" x14ac:dyDescent="0.2">
      <c r="A4" s="1505" t="s">
        <v>103</v>
      </c>
      <c r="B4" s="1507" t="s">
        <v>104</v>
      </c>
      <c r="C4" s="1509" t="s">
        <v>44</v>
      </c>
      <c r="D4" s="1502" t="s">
        <v>105</v>
      </c>
      <c r="E4" s="1502"/>
      <c r="F4" s="1502" t="s">
        <v>326</v>
      </c>
    </row>
    <row r="5" spans="1:6" ht="15.75" customHeight="1" x14ac:dyDescent="0.25">
      <c r="A5" s="1506"/>
      <c r="B5" s="1508"/>
      <c r="C5" s="1510"/>
      <c r="D5" s="447" t="s">
        <v>106</v>
      </c>
      <c r="E5" s="447" t="s">
        <v>107</v>
      </c>
      <c r="F5" s="1511"/>
    </row>
    <row r="6" spans="1:6" ht="25.5" customHeight="1" x14ac:dyDescent="0.2">
      <c r="A6" s="1323">
        <v>1</v>
      </c>
      <c r="B6" s="1326" t="s">
        <v>109</v>
      </c>
      <c r="C6" s="1493" t="s">
        <v>12</v>
      </c>
      <c r="D6" s="121">
        <f>+'Kharan East'!E31</f>
        <v>772</v>
      </c>
      <c r="E6" s="125">
        <f>+'Kharan East'!F31</f>
        <v>31</v>
      </c>
      <c r="F6" s="296">
        <f>+'Kharan East'!I31</f>
        <v>230479</v>
      </c>
    </row>
    <row r="7" spans="1:6" ht="25.5" customHeight="1" x14ac:dyDescent="0.2">
      <c r="A7" s="1323">
        <v>2</v>
      </c>
      <c r="B7" s="1325" t="s">
        <v>195</v>
      </c>
      <c r="C7" s="1494"/>
      <c r="D7" s="121">
        <f>+Nausherwani!E23</f>
        <v>2356</v>
      </c>
      <c r="E7" s="121">
        <f>+Nausherwani!F23</f>
        <v>95</v>
      </c>
      <c r="F7" s="296">
        <f>Nausherwani!I23</f>
        <v>180000</v>
      </c>
    </row>
    <row r="8" spans="1:6" ht="25.5" customHeight="1" x14ac:dyDescent="0.2">
      <c r="A8" s="1323">
        <v>3</v>
      </c>
      <c r="B8" s="1324" t="s">
        <v>446</v>
      </c>
      <c r="C8" s="1495"/>
      <c r="D8" s="121">
        <f>+Nausherwani!E27</f>
        <v>0</v>
      </c>
      <c r="E8" s="121">
        <f>+Nausherwani!F27</f>
        <v>0</v>
      </c>
      <c r="F8" s="296">
        <f>'Kharan South'!I24</f>
        <v>83507</v>
      </c>
    </row>
    <row r="9" spans="1:6" ht="25.5" customHeight="1" x14ac:dyDescent="0.2">
      <c r="A9" s="1323"/>
      <c r="B9" s="1326"/>
      <c r="C9" s="346" t="s">
        <v>0</v>
      </c>
      <c r="D9" s="121"/>
      <c r="E9" s="121"/>
      <c r="F9" s="341">
        <f>SUM(F6:F8)</f>
        <v>493986</v>
      </c>
    </row>
    <row r="10" spans="1:6" ht="7.5" customHeight="1" x14ac:dyDescent="0.2"/>
    <row r="11" spans="1:6" ht="15" x14ac:dyDescent="0.2">
      <c r="A11" s="130"/>
      <c r="B11" s="119"/>
      <c r="C11" s="119"/>
      <c r="D11" s="119"/>
      <c r="E11" s="119"/>
      <c r="F11" s="1327"/>
    </row>
    <row r="12" spans="1:6" ht="16.5" thickBot="1" x14ac:dyDescent="0.25">
      <c r="A12" s="1516" t="s">
        <v>482</v>
      </c>
      <c r="B12" s="1516"/>
      <c r="C12" s="1516"/>
      <c r="D12" s="1516"/>
      <c r="E12" s="1516"/>
      <c r="F12" s="1516"/>
    </row>
    <row r="13" spans="1:6" ht="15" x14ac:dyDescent="0.2">
      <c r="A13" s="1505" t="s">
        <v>103</v>
      </c>
      <c r="B13" s="1507" t="s">
        <v>104</v>
      </c>
      <c r="C13" s="1509" t="s">
        <v>44</v>
      </c>
      <c r="D13" s="1502" t="s">
        <v>105</v>
      </c>
      <c r="E13" s="1502"/>
      <c r="F13" s="1502" t="s">
        <v>326</v>
      </c>
    </row>
    <row r="14" spans="1:6" ht="15" x14ac:dyDescent="0.25">
      <c r="A14" s="1506"/>
      <c r="B14" s="1508"/>
      <c r="C14" s="1510"/>
      <c r="D14" s="447" t="s">
        <v>106</v>
      </c>
      <c r="E14" s="447" t="s">
        <v>107</v>
      </c>
      <c r="F14" s="1511"/>
    </row>
    <row r="15" spans="1:6" ht="29.25" customHeight="1" x14ac:dyDescent="0.2">
      <c r="A15" s="1328">
        <v>1</v>
      </c>
      <c r="B15" s="1330" t="s">
        <v>483</v>
      </c>
      <c r="C15" s="1515" t="s">
        <v>12</v>
      </c>
      <c r="D15" s="121">
        <f>+'Kharan East'!E42</f>
        <v>0</v>
      </c>
      <c r="E15" s="125">
        <f>+'Kharan East'!F42</f>
        <v>0</v>
      </c>
      <c r="F15" s="340">
        <f>5792+245718</f>
        <v>251510</v>
      </c>
    </row>
    <row r="16" spans="1:6" ht="29.25" customHeight="1" x14ac:dyDescent="0.2">
      <c r="A16" s="1328">
        <v>2</v>
      </c>
      <c r="B16" s="1329" t="s">
        <v>484</v>
      </c>
      <c r="C16" s="1515"/>
      <c r="D16" s="121">
        <f>+Nausherwani!E34</f>
        <v>0</v>
      </c>
      <c r="E16" s="121">
        <f>+Nausherwani!F34</f>
        <v>0</v>
      </c>
      <c r="F16" s="340">
        <f>418.56+534+534+116</f>
        <v>1602.56</v>
      </c>
    </row>
    <row r="17" spans="1:6" ht="29.25" customHeight="1" x14ac:dyDescent="0.2">
      <c r="A17" s="1328">
        <v>3</v>
      </c>
      <c r="B17" s="1331" t="s">
        <v>485</v>
      </c>
      <c r="C17" s="1515"/>
      <c r="D17" s="121">
        <f>+Nausherwani!E38</f>
        <v>0</v>
      </c>
      <c r="E17" s="121">
        <f>+Nausherwani!F38</f>
        <v>0</v>
      </c>
      <c r="F17" s="340">
        <f>22971.04+29316+29316+6345</f>
        <v>87948.040000000008</v>
      </c>
    </row>
    <row r="18" spans="1:6" ht="29.25" customHeight="1" x14ac:dyDescent="0.2">
      <c r="A18" s="1328">
        <v>4</v>
      </c>
      <c r="B18" s="1330" t="s">
        <v>487</v>
      </c>
      <c r="C18" s="1515"/>
      <c r="D18" s="121"/>
      <c r="E18" s="121"/>
      <c r="F18" s="340">
        <f>18279+23328+23328+5049</f>
        <v>69984</v>
      </c>
    </row>
    <row r="19" spans="1:6" ht="29.25" customHeight="1" x14ac:dyDescent="0.2">
      <c r="A19" s="1328">
        <v>5</v>
      </c>
      <c r="B19" s="1330" t="s">
        <v>486</v>
      </c>
      <c r="C19" s="1515"/>
      <c r="D19" s="1334"/>
      <c r="E19" s="1334"/>
      <c r="F19" s="340">
        <f>318+318+69+133+249</f>
        <v>1087</v>
      </c>
    </row>
    <row r="20" spans="1:6" ht="29.25" customHeight="1" x14ac:dyDescent="0.2">
      <c r="A20" s="1335"/>
      <c r="B20" s="1336"/>
      <c r="C20" s="343" t="s">
        <v>111</v>
      </c>
      <c r="D20" s="1334"/>
      <c r="E20" s="1334"/>
      <c r="F20" s="340">
        <f>SUM(F15:F19)</f>
        <v>412131.6</v>
      </c>
    </row>
    <row r="21" spans="1:6" ht="29.25" customHeight="1" x14ac:dyDescent="0.2">
      <c r="A21" s="1341">
        <v>6</v>
      </c>
      <c r="B21" s="1330" t="s">
        <v>488</v>
      </c>
      <c r="C21" s="1515" t="s">
        <v>489</v>
      </c>
      <c r="D21" s="1334"/>
      <c r="E21" s="1334"/>
      <c r="F21" s="340">
        <v>1629</v>
      </c>
    </row>
    <row r="22" spans="1:6" ht="29.25" customHeight="1" x14ac:dyDescent="0.2">
      <c r="A22" s="1341">
        <v>7</v>
      </c>
      <c r="B22" s="1330" t="s">
        <v>485</v>
      </c>
      <c r="C22" s="1515"/>
      <c r="D22" s="1334"/>
      <c r="E22" s="1334"/>
      <c r="F22" s="340">
        <f>684+148</f>
        <v>832</v>
      </c>
    </row>
    <row r="23" spans="1:6" ht="29.25" customHeight="1" x14ac:dyDescent="0.2">
      <c r="A23" s="1335"/>
      <c r="B23" s="1336"/>
      <c r="C23" s="343" t="s">
        <v>111</v>
      </c>
      <c r="D23" s="1334"/>
      <c r="E23" s="1334"/>
      <c r="F23" s="1333">
        <f>SUM(F21:F22)</f>
        <v>2461</v>
      </c>
    </row>
    <row r="24" spans="1:6" ht="29.25" customHeight="1" x14ac:dyDescent="0.2">
      <c r="A24" s="1335"/>
      <c r="B24" s="1336"/>
      <c r="C24" s="343" t="s">
        <v>490</v>
      </c>
      <c r="D24" s="1342"/>
      <c r="E24" s="1342"/>
      <c r="F24" s="1333">
        <f>+F23+F20</f>
        <v>414592.6</v>
      </c>
    </row>
    <row r="25" spans="1:6" ht="14.25" x14ac:dyDescent="0.2">
      <c r="A25" s="1337"/>
      <c r="B25" s="1338"/>
      <c r="C25" s="1338"/>
      <c r="D25" s="1339"/>
      <c r="E25" s="1339"/>
      <c r="F25" s="1340"/>
    </row>
    <row r="26" spans="1:6" x14ac:dyDescent="0.2">
      <c r="F26" s="1332"/>
    </row>
    <row r="27" spans="1:6" x14ac:dyDescent="0.2">
      <c r="F27" s="1332"/>
    </row>
    <row r="28" spans="1:6" x14ac:dyDescent="0.2">
      <c r="F28" s="1332"/>
    </row>
    <row r="29" spans="1:6" x14ac:dyDescent="0.2">
      <c r="F29" s="1332"/>
    </row>
  </sheetData>
  <mergeCells count="16">
    <mergeCell ref="C15:C19"/>
    <mergeCell ref="C21:C22"/>
    <mergeCell ref="A1:F2"/>
    <mergeCell ref="A3:F3"/>
    <mergeCell ref="A12:F12"/>
    <mergeCell ref="A13:A14"/>
    <mergeCell ref="B13:B14"/>
    <mergeCell ref="C13:C14"/>
    <mergeCell ref="D13:E13"/>
    <mergeCell ref="F13:F14"/>
    <mergeCell ref="C6:C8"/>
    <mergeCell ref="D4:E4"/>
    <mergeCell ref="F4:F5"/>
    <mergeCell ref="A4:A5"/>
    <mergeCell ref="B4:B5"/>
    <mergeCell ref="C4: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57"/>
  <sheetViews>
    <sheetView topLeftCell="A31" zoomScaleNormal="100" workbookViewId="0">
      <selection activeCell="J53" sqref="J53"/>
    </sheetView>
  </sheetViews>
  <sheetFormatPr defaultRowHeight="12.75" x14ac:dyDescent="0.2"/>
  <cols>
    <col min="1" max="1" width="10.7109375" customWidth="1"/>
    <col min="2" max="2" width="10.85546875" customWidth="1"/>
    <col min="3" max="3" width="9" customWidth="1"/>
    <col min="4" max="4" width="9.28515625" customWidth="1"/>
    <col min="5" max="5" width="6.5703125" customWidth="1"/>
    <col min="6" max="6" width="6.42578125" customWidth="1"/>
    <col min="7" max="7" width="7.5703125" customWidth="1"/>
    <col min="8" max="8" width="7.42578125" style="15" customWidth="1"/>
    <col min="9" max="9" width="8.5703125" customWidth="1"/>
    <col min="10" max="10" width="7.7109375" customWidth="1"/>
    <col min="11" max="11" width="10.28515625" customWidth="1"/>
    <col min="12" max="12" width="10" customWidth="1"/>
    <col min="13" max="13" width="53.42578125" customWidth="1"/>
    <col min="14" max="14" width="14.42578125" customWidth="1"/>
    <col min="15" max="15" width="8.28515625" customWidth="1"/>
    <col min="16" max="16" width="10.7109375" customWidth="1"/>
    <col min="17" max="17" width="10.28515625" customWidth="1"/>
    <col min="18" max="18" width="9.28515625" customWidth="1"/>
  </cols>
  <sheetData>
    <row r="1" spans="1:20" ht="16.5" customHeight="1" x14ac:dyDescent="0.2">
      <c r="A1" s="1390" t="s">
        <v>20</v>
      </c>
      <c r="B1" s="1390"/>
      <c r="C1" s="1390"/>
      <c r="D1" s="1390"/>
      <c r="E1" s="1390"/>
      <c r="F1" s="1390"/>
      <c r="G1" s="1390"/>
      <c r="H1" s="1390"/>
      <c r="I1" s="1390"/>
      <c r="J1" s="1390"/>
      <c r="K1" s="1390"/>
      <c r="L1" s="1390"/>
      <c r="M1" s="1390"/>
      <c r="N1" s="1390"/>
      <c r="O1" s="1390"/>
      <c r="P1" s="1390"/>
      <c r="Q1" s="1390"/>
      <c r="R1" s="1390"/>
    </row>
    <row r="2" spans="1:20" ht="17.2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8"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28.5" customHeight="1" x14ac:dyDescent="0.2">
      <c r="A4" s="1351" t="s">
        <v>146</v>
      </c>
      <c r="B4" s="1343" t="s">
        <v>3</v>
      </c>
      <c r="C4" s="1343" t="s">
        <v>217</v>
      </c>
      <c r="D4" s="1343" t="s">
        <v>29</v>
      </c>
      <c r="E4" s="1393" t="s">
        <v>45</v>
      </c>
      <c r="F4" s="1394"/>
      <c r="G4" s="1353" t="s">
        <v>186</v>
      </c>
      <c r="H4" s="1354"/>
      <c r="I4" s="1343" t="s">
        <v>206</v>
      </c>
      <c r="J4" s="1344" t="s">
        <v>207</v>
      </c>
      <c r="K4" s="1343" t="s">
        <v>333</v>
      </c>
      <c r="L4" s="1343" t="s">
        <v>334</v>
      </c>
      <c r="M4" s="1358" t="s">
        <v>26</v>
      </c>
      <c r="N4" s="1359"/>
      <c r="O4" s="1360"/>
      <c r="P4" s="1343" t="s">
        <v>210</v>
      </c>
      <c r="Q4" s="1344" t="s">
        <v>6</v>
      </c>
      <c r="R4" s="1345" t="s">
        <v>30</v>
      </c>
      <c r="S4" s="8"/>
      <c r="T4" s="8"/>
    </row>
    <row r="5" spans="1:20" ht="23.25" customHeight="1" x14ac:dyDescent="0.2">
      <c r="A5" s="1391"/>
      <c r="B5" s="1392"/>
      <c r="C5" s="1392"/>
      <c r="D5" s="1392"/>
      <c r="E5" s="169" t="s">
        <v>212</v>
      </c>
      <c r="F5" s="911" t="s">
        <v>24</v>
      </c>
      <c r="G5" s="170" t="s">
        <v>1</v>
      </c>
      <c r="H5" s="171" t="s">
        <v>2</v>
      </c>
      <c r="I5" s="1392"/>
      <c r="J5" s="1344"/>
      <c r="K5" s="1392"/>
      <c r="L5" s="1392"/>
      <c r="M5" s="938" t="s">
        <v>27</v>
      </c>
      <c r="N5" s="309" t="s">
        <v>28</v>
      </c>
      <c r="O5" s="43" t="s">
        <v>277</v>
      </c>
      <c r="P5" s="1343"/>
      <c r="Q5" s="1344"/>
      <c r="R5" s="1392"/>
      <c r="S5" s="8"/>
      <c r="T5" s="8"/>
    </row>
    <row r="6" spans="1:20" ht="13.5" customHeight="1" x14ac:dyDescent="0.2">
      <c r="A6" s="465">
        <v>1</v>
      </c>
      <c r="B6" s="466">
        <v>2</v>
      </c>
      <c r="C6" s="467">
        <v>3</v>
      </c>
      <c r="D6" s="466">
        <v>4</v>
      </c>
      <c r="E6" s="1396">
        <v>5</v>
      </c>
      <c r="F6" s="1397"/>
      <c r="G6" s="1396">
        <v>6</v>
      </c>
      <c r="H6" s="1397"/>
      <c r="I6" s="467">
        <v>7</v>
      </c>
      <c r="J6" s="467">
        <v>8</v>
      </c>
      <c r="K6" s="467">
        <v>9</v>
      </c>
      <c r="L6" s="468">
        <v>10</v>
      </c>
      <c r="M6" s="1396">
        <v>11</v>
      </c>
      <c r="N6" s="1398"/>
      <c r="O6" s="1397"/>
      <c r="P6" s="469" t="s">
        <v>144</v>
      </c>
      <c r="Q6" s="468">
        <v>13</v>
      </c>
      <c r="R6" s="466">
        <v>14</v>
      </c>
      <c r="S6" s="8"/>
      <c r="T6" s="8"/>
    </row>
    <row r="7" spans="1:20" ht="14.1" customHeight="1" x14ac:dyDescent="0.2">
      <c r="A7" s="1395" t="s">
        <v>224</v>
      </c>
      <c r="B7" s="1402" t="s">
        <v>43</v>
      </c>
      <c r="C7" s="1400">
        <v>10000</v>
      </c>
      <c r="D7" s="20" t="s">
        <v>9</v>
      </c>
      <c r="E7" s="54">
        <v>1714</v>
      </c>
      <c r="F7" s="55">
        <v>81</v>
      </c>
      <c r="G7" s="1401">
        <v>2006</v>
      </c>
      <c r="H7" s="1399">
        <v>10151</v>
      </c>
      <c r="I7" s="84">
        <f>H7*F7/100</f>
        <v>8222.31</v>
      </c>
      <c r="J7" s="85">
        <v>0</v>
      </c>
      <c r="K7" s="85">
        <v>0</v>
      </c>
      <c r="L7" s="165">
        <v>0</v>
      </c>
      <c r="M7" s="912"/>
      <c r="N7" s="913"/>
      <c r="O7" s="1013"/>
      <c r="P7" s="172">
        <f>I7-J7-K7</f>
        <v>8222.31</v>
      </c>
      <c r="Q7" s="26"/>
      <c r="R7" s="30"/>
      <c r="S7" s="8"/>
      <c r="T7" s="8"/>
    </row>
    <row r="8" spans="1:20" ht="14.1" customHeight="1" x14ac:dyDescent="0.2">
      <c r="A8" s="1362"/>
      <c r="B8" s="1365"/>
      <c r="C8" s="1366"/>
      <c r="D8" s="21" t="s">
        <v>11</v>
      </c>
      <c r="E8" s="54">
        <v>202</v>
      </c>
      <c r="F8" s="55">
        <v>10</v>
      </c>
      <c r="G8" s="1367"/>
      <c r="H8" s="1368"/>
      <c r="I8" s="84">
        <f>H7*F8/100</f>
        <v>1015.1</v>
      </c>
      <c r="J8" s="85">
        <v>0</v>
      </c>
      <c r="K8" s="85">
        <v>0</v>
      </c>
      <c r="L8" s="165">
        <v>0</v>
      </c>
      <c r="M8" s="914"/>
      <c r="N8" s="915"/>
      <c r="O8" s="214"/>
      <c r="P8" s="172">
        <f t="shared" ref="P8:P36" si="0">I8-J8-K8</f>
        <v>1015.1</v>
      </c>
      <c r="Q8" s="26"/>
      <c r="R8" s="30"/>
      <c r="S8" s="8"/>
      <c r="T8" s="8"/>
    </row>
    <row r="9" spans="1:20" ht="14.1" customHeight="1" thickBot="1" x14ac:dyDescent="0.25">
      <c r="A9" s="1362"/>
      <c r="B9" s="1365"/>
      <c r="C9" s="1366"/>
      <c r="D9" s="470" t="s">
        <v>10</v>
      </c>
      <c r="E9" s="471">
        <v>189</v>
      </c>
      <c r="F9" s="472">
        <v>9</v>
      </c>
      <c r="G9" s="1367"/>
      <c r="H9" s="1368"/>
      <c r="I9" s="526">
        <f>H7*F9/100</f>
        <v>913.59</v>
      </c>
      <c r="J9" s="88">
        <v>0</v>
      </c>
      <c r="K9" s="88">
        <v>0</v>
      </c>
      <c r="L9" s="166">
        <v>0</v>
      </c>
      <c r="M9" s="916"/>
      <c r="N9" s="917"/>
      <c r="O9" s="1014"/>
      <c r="P9" s="425">
        <f t="shared" si="0"/>
        <v>913.59</v>
      </c>
      <c r="Q9" s="94"/>
      <c r="R9" s="94"/>
      <c r="S9" s="8"/>
      <c r="T9" s="8"/>
    </row>
    <row r="10" spans="1:20" ht="14.1" customHeight="1" x14ac:dyDescent="0.2">
      <c r="A10" s="1362"/>
      <c r="B10" s="1365" t="s">
        <v>355</v>
      </c>
      <c r="C10" s="1369">
        <v>10000</v>
      </c>
      <c r="D10" s="477" t="s">
        <v>9</v>
      </c>
      <c r="E10" s="478">
        <v>1714</v>
      </c>
      <c r="F10" s="479">
        <v>81</v>
      </c>
      <c r="G10" s="1371">
        <v>2007</v>
      </c>
      <c r="H10" s="1373">
        <v>10000</v>
      </c>
      <c r="I10" s="480">
        <f>H10*F10/100</f>
        <v>8100</v>
      </c>
      <c r="J10" s="481">
        <v>0</v>
      </c>
      <c r="K10" s="481">
        <v>0</v>
      </c>
      <c r="L10" s="515">
        <v>0</v>
      </c>
      <c r="M10" s="918"/>
      <c r="N10" s="919"/>
      <c r="O10" s="1015"/>
      <c r="P10" s="485">
        <f t="shared" si="0"/>
        <v>8100</v>
      </c>
      <c r="Q10" s="499"/>
      <c r="R10" s="486"/>
      <c r="S10" s="8"/>
      <c r="T10" s="8"/>
    </row>
    <row r="11" spans="1:20" ht="14.1" customHeight="1" x14ac:dyDescent="0.2">
      <c r="A11" s="1362"/>
      <c r="B11" s="1365"/>
      <c r="C11" s="1366"/>
      <c r="D11" s="21" t="s">
        <v>11</v>
      </c>
      <c r="E11" s="54">
        <v>202</v>
      </c>
      <c r="F11" s="55">
        <v>10</v>
      </c>
      <c r="G11" s="1367"/>
      <c r="H11" s="1368"/>
      <c r="I11" s="86">
        <f>H10*F11/100</f>
        <v>1000</v>
      </c>
      <c r="J11" s="85">
        <v>0</v>
      </c>
      <c r="K11" s="85">
        <v>0</v>
      </c>
      <c r="L11" s="165">
        <v>0</v>
      </c>
      <c r="M11" s="914"/>
      <c r="N11" s="915"/>
      <c r="O11" s="214"/>
      <c r="P11" s="172">
        <f t="shared" si="0"/>
        <v>1000</v>
      </c>
      <c r="Q11" s="26"/>
      <c r="R11" s="30"/>
      <c r="S11" s="8"/>
      <c r="T11" s="8"/>
    </row>
    <row r="12" spans="1:20" ht="14.1" customHeight="1" thickBot="1" x14ac:dyDescent="0.25">
      <c r="A12" s="1362"/>
      <c r="B12" s="1365"/>
      <c r="C12" s="1370"/>
      <c r="D12" s="487" t="s">
        <v>10</v>
      </c>
      <c r="E12" s="488">
        <v>189</v>
      </c>
      <c r="F12" s="489">
        <v>9</v>
      </c>
      <c r="G12" s="1372"/>
      <c r="H12" s="1374"/>
      <c r="I12" s="516">
        <f>H10*F12/100</f>
        <v>900</v>
      </c>
      <c r="J12" s="518">
        <v>0</v>
      </c>
      <c r="K12" s="517">
        <v>0</v>
      </c>
      <c r="L12" s="493">
        <v>0</v>
      </c>
      <c r="M12" s="920"/>
      <c r="N12" s="921"/>
      <c r="O12" s="1002"/>
      <c r="P12" s="496">
        <f t="shared" si="0"/>
        <v>900</v>
      </c>
      <c r="Q12" s="50"/>
      <c r="R12" s="50"/>
      <c r="S12" s="8"/>
      <c r="T12" s="8"/>
    </row>
    <row r="13" spans="1:20" ht="14.1" customHeight="1" x14ac:dyDescent="0.2">
      <c r="A13" s="1362"/>
      <c r="C13" s="1369">
        <v>10000</v>
      </c>
      <c r="D13" s="477" t="s">
        <v>9</v>
      </c>
      <c r="E13" s="478">
        <v>1714</v>
      </c>
      <c r="F13" s="479">
        <v>81</v>
      </c>
      <c r="G13" s="1371">
        <v>2008</v>
      </c>
      <c r="H13" s="1373">
        <v>10000</v>
      </c>
      <c r="I13" s="480">
        <f>H13*F13/100</f>
        <v>8100</v>
      </c>
      <c r="J13" s="521">
        <v>0</v>
      </c>
      <c r="K13" s="481">
        <v>0</v>
      </c>
      <c r="L13" s="515">
        <v>0</v>
      </c>
      <c r="M13" s="922"/>
      <c r="N13" s="919"/>
      <c r="O13" s="524"/>
      <c r="P13" s="485">
        <f t="shared" si="0"/>
        <v>8100</v>
      </c>
      <c r="Q13" s="499"/>
      <c r="R13" s="486"/>
      <c r="S13" s="8"/>
      <c r="T13" s="8"/>
    </row>
    <row r="14" spans="1:20" ht="14.1" customHeight="1" x14ac:dyDescent="0.2">
      <c r="A14" s="1362"/>
      <c r="C14" s="1366"/>
      <c r="D14" s="21" t="s">
        <v>11</v>
      </c>
      <c r="E14" s="54">
        <v>202</v>
      </c>
      <c r="F14" s="55">
        <v>10</v>
      </c>
      <c r="G14" s="1367"/>
      <c r="H14" s="1368"/>
      <c r="I14" s="86">
        <f>H13*F14/100</f>
        <v>1000</v>
      </c>
      <c r="J14" s="87">
        <v>0</v>
      </c>
      <c r="K14" s="91">
        <v>0</v>
      </c>
      <c r="L14" s="156">
        <v>0</v>
      </c>
      <c r="M14" s="914"/>
      <c r="N14" s="915"/>
      <c r="O14" s="214"/>
      <c r="P14" s="172">
        <f t="shared" si="0"/>
        <v>1000</v>
      </c>
      <c r="Q14" s="26"/>
      <c r="R14" s="30"/>
      <c r="S14" s="8"/>
      <c r="T14" s="8"/>
    </row>
    <row r="15" spans="1:20" ht="14.1" customHeight="1" thickBot="1" x14ac:dyDescent="0.25">
      <c r="A15" s="1362"/>
      <c r="B15" s="4"/>
      <c r="C15" s="1370"/>
      <c r="D15" s="487" t="s">
        <v>10</v>
      </c>
      <c r="E15" s="488">
        <v>189</v>
      </c>
      <c r="F15" s="489">
        <v>9</v>
      </c>
      <c r="G15" s="1372"/>
      <c r="H15" s="1374"/>
      <c r="I15" s="516">
        <f>H13*F15/100</f>
        <v>900</v>
      </c>
      <c r="J15" s="518">
        <v>0</v>
      </c>
      <c r="K15" s="517">
        <v>0</v>
      </c>
      <c r="L15" s="493">
        <v>0</v>
      </c>
      <c r="M15" s="920"/>
      <c r="N15" s="921"/>
      <c r="O15" s="1002"/>
      <c r="P15" s="496">
        <f t="shared" si="0"/>
        <v>900</v>
      </c>
      <c r="Q15" s="50"/>
      <c r="R15" s="50"/>
      <c r="S15" s="8"/>
      <c r="T15" s="8"/>
    </row>
    <row r="16" spans="1:20" ht="15" customHeight="1" x14ac:dyDescent="0.2">
      <c r="A16" s="1362"/>
      <c r="B16" s="4"/>
      <c r="C16" s="1369">
        <v>10000</v>
      </c>
      <c r="D16" s="477" t="s">
        <v>9</v>
      </c>
      <c r="E16" s="478">
        <v>1714</v>
      </c>
      <c r="F16" s="479">
        <v>81</v>
      </c>
      <c r="G16" s="1371">
        <v>2009</v>
      </c>
      <c r="H16" s="1373">
        <v>10000</v>
      </c>
      <c r="I16" s="502">
        <f>H16*F16/100</f>
        <v>8100</v>
      </c>
      <c r="J16" s="482">
        <v>18334</v>
      </c>
      <c r="K16" s="503">
        <v>0</v>
      </c>
      <c r="L16" s="498">
        <v>0</v>
      </c>
      <c r="M16" s="1011" t="s">
        <v>233</v>
      </c>
      <c r="N16" s="1106" t="s">
        <v>32</v>
      </c>
      <c r="O16" s="802">
        <v>25000</v>
      </c>
      <c r="P16" s="485">
        <f t="shared" si="0"/>
        <v>-10234</v>
      </c>
      <c r="Q16" s="499"/>
      <c r="R16" s="486"/>
      <c r="S16" s="8"/>
      <c r="T16" s="8"/>
    </row>
    <row r="17" spans="1:20" ht="15" customHeight="1" x14ac:dyDescent="0.2">
      <c r="A17" s="1362"/>
      <c r="B17" s="4"/>
      <c r="C17" s="1366"/>
      <c r="D17" s="21" t="s">
        <v>11</v>
      </c>
      <c r="E17" s="54">
        <v>202</v>
      </c>
      <c r="F17" s="55">
        <v>10</v>
      </c>
      <c r="G17" s="1367"/>
      <c r="H17" s="1368"/>
      <c r="I17" s="86">
        <f>H16*F17/100</f>
        <v>1000</v>
      </c>
      <c r="J17" s="87">
        <v>0</v>
      </c>
      <c r="K17" s="91">
        <v>0</v>
      </c>
      <c r="L17" s="156">
        <v>0</v>
      </c>
      <c r="M17" s="999"/>
      <c r="N17" s="270"/>
      <c r="O17" s="1000"/>
      <c r="P17" s="172">
        <f t="shared" si="0"/>
        <v>1000</v>
      </c>
      <c r="Q17" s="12"/>
      <c r="R17" s="13"/>
      <c r="S17" s="8"/>
      <c r="T17" s="8"/>
    </row>
    <row r="18" spans="1:20" ht="15" customHeight="1" thickBot="1" x14ac:dyDescent="0.25">
      <c r="A18" s="1362"/>
      <c r="B18" s="4"/>
      <c r="C18" s="1370"/>
      <c r="D18" s="487" t="s">
        <v>10</v>
      </c>
      <c r="E18" s="488">
        <v>189</v>
      </c>
      <c r="F18" s="489">
        <v>9</v>
      </c>
      <c r="G18" s="1372"/>
      <c r="H18" s="1374"/>
      <c r="I18" s="516">
        <f>H16*F18/100</f>
        <v>900</v>
      </c>
      <c r="J18" s="518">
        <v>0</v>
      </c>
      <c r="K18" s="517">
        <v>0</v>
      </c>
      <c r="L18" s="493">
        <v>0</v>
      </c>
      <c r="M18" s="1001"/>
      <c r="N18" s="703"/>
      <c r="O18" s="1002"/>
      <c r="P18" s="496">
        <f t="shared" si="0"/>
        <v>900</v>
      </c>
      <c r="Q18" s="501"/>
      <c r="R18" s="50"/>
      <c r="S18" s="8"/>
      <c r="T18" s="8"/>
    </row>
    <row r="19" spans="1:20" ht="12.75" customHeight="1" x14ac:dyDescent="0.2">
      <c r="A19" s="1362"/>
      <c r="B19" s="4"/>
      <c r="C19" s="1369">
        <v>10000</v>
      </c>
      <c r="D19" s="477" t="s">
        <v>9</v>
      </c>
      <c r="E19" s="478">
        <v>1714</v>
      </c>
      <c r="F19" s="479">
        <v>81</v>
      </c>
      <c r="G19" s="1371">
        <v>2010</v>
      </c>
      <c r="H19" s="1373">
        <v>10000</v>
      </c>
      <c r="I19" s="480">
        <f>H19*F19/100</f>
        <v>8100</v>
      </c>
      <c r="J19" s="513">
        <v>25311</v>
      </c>
      <c r="K19" s="481">
        <v>0</v>
      </c>
      <c r="L19" s="515">
        <v>0</v>
      </c>
      <c r="M19" s="636" t="s">
        <v>332</v>
      </c>
      <c r="N19" s="637" t="s">
        <v>32</v>
      </c>
      <c r="O19" s="867">
        <v>26000</v>
      </c>
      <c r="P19" s="485">
        <f t="shared" si="0"/>
        <v>-17211</v>
      </c>
      <c r="Q19" s="499"/>
      <c r="R19" s="486"/>
      <c r="S19" s="8"/>
      <c r="T19" s="8"/>
    </row>
    <row r="20" spans="1:20" ht="12.95" customHeight="1" x14ac:dyDescent="0.2">
      <c r="A20" s="1362"/>
      <c r="B20" s="4"/>
      <c r="C20" s="1366"/>
      <c r="D20" s="21" t="s">
        <v>11</v>
      </c>
      <c r="E20" s="54">
        <v>202</v>
      </c>
      <c r="F20" s="55">
        <v>10</v>
      </c>
      <c r="G20" s="1367"/>
      <c r="H20" s="1368"/>
      <c r="I20" s="86">
        <f>H19*F20/100</f>
        <v>1000</v>
      </c>
      <c r="J20" s="87">
        <v>0</v>
      </c>
      <c r="K20" s="91">
        <v>0</v>
      </c>
      <c r="L20" s="156">
        <v>0</v>
      </c>
      <c r="M20" s="999"/>
      <c r="N20" s="270"/>
      <c r="O20" s="1000"/>
      <c r="P20" s="172">
        <f t="shared" si="0"/>
        <v>1000</v>
      </c>
      <c r="Q20" s="12"/>
      <c r="R20" s="13"/>
      <c r="S20" s="8"/>
      <c r="T20" s="8"/>
    </row>
    <row r="21" spans="1:20" ht="12.95" customHeight="1" thickBot="1" x14ac:dyDescent="0.25">
      <c r="A21" s="1362"/>
      <c r="B21" s="4"/>
      <c r="C21" s="1370"/>
      <c r="D21" s="487" t="s">
        <v>10</v>
      </c>
      <c r="E21" s="488">
        <v>189</v>
      </c>
      <c r="F21" s="489">
        <v>9</v>
      </c>
      <c r="G21" s="1372"/>
      <c r="H21" s="1374"/>
      <c r="I21" s="516">
        <f>H19*F21/100</f>
        <v>900</v>
      </c>
      <c r="J21" s="518">
        <v>0</v>
      </c>
      <c r="K21" s="517">
        <v>0</v>
      </c>
      <c r="L21" s="493">
        <v>0</v>
      </c>
      <c r="M21" s="1001"/>
      <c r="N21" s="703"/>
      <c r="O21" s="1002"/>
      <c r="P21" s="496">
        <f t="shared" si="0"/>
        <v>900</v>
      </c>
      <c r="Q21" s="501"/>
      <c r="R21" s="50"/>
      <c r="S21" s="8"/>
      <c r="T21" s="8"/>
    </row>
    <row r="22" spans="1:20" ht="12.95" customHeight="1" x14ac:dyDescent="0.2">
      <c r="A22" s="1362"/>
      <c r="B22" s="4"/>
      <c r="C22" s="1369">
        <v>10000</v>
      </c>
      <c r="D22" s="477" t="s">
        <v>9</v>
      </c>
      <c r="E22" s="478">
        <v>1714</v>
      </c>
      <c r="F22" s="479">
        <v>81</v>
      </c>
      <c r="G22" s="1371">
        <v>2011</v>
      </c>
      <c r="H22" s="1373">
        <v>10000</v>
      </c>
      <c r="I22" s="480">
        <f>H22*F22/100</f>
        <v>8100</v>
      </c>
      <c r="J22" s="519">
        <v>0</v>
      </c>
      <c r="K22" s="481">
        <v>0</v>
      </c>
      <c r="L22" s="515">
        <v>0</v>
      </c>
      <c r="M22" s="1003"/>
      <c r="N22" s="823"/>
      <c r="O22" s="680"/>
      <c r="P22" s="485">
        <f t="shared" si="0"/>
        <v>8100</v>
      </c>
      <c r="Q22" s="499"/>
      <c r="R22" s="486"/>
      <c r="S22" s="8"/>
      <c r="T22" s="8"/>
    </row>
    <row r="23" spans="1:20" ht="12.95" customHeight="1" x14ac:dyDescent="0.2">
      <c r="A23" s="1362"/>
      <c r="B23" s="4"/>
      <c r="C23" s="1366"/>
      <c r="D23" s="21" t="s">
        <v>11</v>
      </c>
      <c r="E23" s="54">
        <v>202</v>
      </c>
      <c r="F23" s="55">
        <v>10</v>
      </c>
      <c r="G23" s="1367"/>
      <c r="H23" s="1368"/>
      <c r="I23" s="86">
        <f>H22*F23/100</f>
        <v>1000</v>
      </c>
      <c r="J23" s="87">
        <v>0</v>
      </c>
      <c r="K23" s="91">
        <v>0</v>
      </c>
      <c r="L23" s="156">
        <v>0</v>
      </c>
      <c r="M23" s="999"/>
      <c r="N23" s="270"/>
      <c r="O23" s="1000"/>
      <c r="P23" s="172">
        <f t="shared" si="0"/>
        <v>1000</v>
      </c>
      <c r="Q23" s="12"/>
      <c r="R23" s="13"/>
      <c r="S23" s="8"/>
      <c r="T23" s="8"/>
    </row>
    <row r="24" spans="1:20" ht="12.95" customHeight="1" thickBot="1" x14ac:dyDescent="0.25">
      <c r="A24" s="1362"/>
      <c r="B24" s="4"/>
      <c r="C24" s="1370"/>
      <c r="D24" s="487" t="s">
        <v>10</v>
      </c>
      <c r="E24" s="488">
        <v>189</v>
      </c>
      <c r="F24" s="489">
        <v>9</v>
      </c>
      <c r="G24" s="1372"/>
      <c r="H24" s="1374"/>
      <c r="I24" s="516">
        <f>H22*F24/100</f>
        <v>900</v>
      </c>
      <c r="J24" s="518">
        <v>0</v>
      </c>
      <c r="K24" s="517">
        <v>0</v>
      </c>
      <c r="L24" s="493">
        <v>0</v>
      </c>
      <c r="M24" s="1001"/>
      <c r="N24" s="703"/>
      <c r="O24" s="1002"/>
      <c r="P24" s="496">
        <f t="shared" si="0"/>
        <v>900</v>
      </c>
      <c r="Q24" s="501"/>
      <c r="R24" s="50"/>
      <c r="S24" s="8"/>
      <c r="T24" s="8"/>
    </row>
    <row r="25" spans="1:20" s="1160" customFormat="1" ht="15" customHeight="1" x14ac:dyDescent="0.2">
      <c r="A25" s="1362"/>
      <c r="B25" s="4"/>
      <c r="C25" s="1375" t="s">
        <v>223</v>
      </c>
      <c r="D25" s="477" t="s">
        <v>9</v>
      </c>
      <c r="E25" s="478">
        <v>1714</v>
      </c>
      <c r="F25" s="479">
        <v>81</v>
      </c>
      <c r="G25" s="1371">
        <v>2012</v>
      </c>
      <c r="H25" s="1373">
        <v>16795</v>
      </c>
      <c r="I25" s="502">
        <f>H25*F25/100</f>
        <v>13603.95</v>
      </c>
      <c r="J25" s="482">
        <v>23170</v>
      </c>
      <c r="K25" s="503">
        <v>0</v>
      </c>
      <c r="L25" s="498">
        <v>0</v>
      </c>
      <c r="M25" s="1011" t="s">
        <v>407</v>
      </c>
      <c r="N25" s="1106" t="s">
        <v>40</v>
      </c>
      <c r="O25" s="802">
        <v>25000</v>
      </c>
      <c r="P25" s="485">
        <f t="shared" si="0"/>
        <v>-9566.0499999999993</v>
      </c>
      <c r="Q25" s="1161"/>
      <c r="R25" s="1158"/>
      <c r="S25" s="1159"/>
      <c r="T25" s="1159"/>
    </row>
    <row r="26" spans="1:20" s="1160" customFormat="1" ht="15" customHeight="1" x14ac:dyDescent="0.2">
      <c r="A26" s="1362"/>
      <c r="B26" s="4"/>
      <c r="C26" s="1366"/>
      <c r="D26" s="21" t="s">
        <v>11</v>
      </c>
      <c r="E26" s="54">
        <v>202</v>
      </c>
      <c r="F26" s="55">
        <v>10</v>
      </c>
      <c r="G26" s="1367"/>
      <c r="H26" s="1368"/>
      <c r="I26" s="319">
        <f>H25*F26/100</f>
        <v>1679.5</v>
      </c>
      <c r="J26" s="204">
        <v>0</v>
      </c>
      <c r="K26" s="205">
        <v>0</v>
      </c>
      <c r="L26" s="207">
        <v>0</v>
      </c>
      <c r="M26" s="1162"/>
      <c r="N26" s="1163"/>
      <c r="O26" s="1164"/>
      <c r="P26" s="172">
        <f t="shared" si="0"/>
        <v>1679.5</v>
      </c>
      <c r="Q26" s="1165"/>
      <c r="R26" s="1166"/>
      <c r="S26" s="1159"/>
      <c r="T26" s="1159"/>
    </row>
    <row r="27" spans="1:20" s="1160" customFormat="1" ht="15" customHeight="1" thickBot="1" x14ac:dyDescent="0.25">
      <c r="A27" s="1362"/>
      <c r="B27" s="4"/>
      <c r="C27" s="1370"/>
      <c r="D27" s="487" t="s">
        <v>10</v>
      </c>
      <c r="E27" s="488">
        <v>189</v>
      </c>
      <c r="F27" s="489">
        <v>9</v>
      </c>
      <c r="G27" s="1372"/>
      <c r="H27" s="1374"/>
      <c r="I27" s="1114">
        <f>H25*F27/100</f>
        <v>1511.55</v>
      </c>
      <c r="J27" s="548">
        <v>0</v>
      </c>
      <c r="K27" s="510">
        <v>0</v>
      </c>
      <c r="L27" s="500">
        <v>0</v>
      </c>
      <c r="M27" s="1167"/>
      <c r="N27" s="1168"/>
      <c r="O27" s="1169"/>
      <c r="P27" s="496">
        <f t="shared" si="0"/>
        <v>1511.55</v>
      </c>
      <c r="Q27" s="1170"/>
      <c r="R27" s="1171"/>
      <c r="S27" s="1159"/>
      <c r="T27" s="1159"/>
    </row>
    <row r="28" spans="1:20" s="1160" customFormat="1" ht="15.95" customHeight="1" x14ac:dyDescent="0.2">
      <c r="A28" s="1362"/>
      <c r="B28" s="4"/>
      <c r="C28" s="1369">
        <v>30000</v>
      </c>
      <c r="D28" s="477" t="s">
        <v>9</v>
      </c>
      <c r="E28" s="478">
        <v>1714</v>
      </c>
      <c r="F28" s="479">
        <v>81</v>
      </c>
      <c r="G28" s="1371">
        <v>2013</v>
      </c>
      <c r="H28" s="1373">
        <v>30000</v>
      </c>
      <c r="I28" s="502">
        <f>H28*F28/100</f>
        <v>24300</v>
      </c>
      <c r="J28" s="482">
        <v>2254</v>
      </c>
      <c r="K28" s="504">
        <v>11082</v>
      </c>
      <c r="L28" s="498">
        <v>0</v>
      </c>
      <c r="M28" s="1011" t="s">
        <v>407</v>
      </c>
      <c r="N28" s="1106" t="s">
        <v>32</v>
      </c>
      <c r="O28" s="524">
        <v>25000</v>
      </c>
      <c r="P28" s="485">
        <f t="shared" si="0"/>
        <v>10964</v>
      </c>
      <c r="Q28" s="1157"/>
      <c r="R28" s="1158"/>
      <c r="S28" s="1159"/>
      <c r="T28" s="1159"/>
    </row>
    <row r="29" spans="1:20" ht="12.95" customHeight="1" x14ac:dyDescent="0.2">
      <c r="A29" s="1362"/>
      <c r="B29" s="4"/>
      <c r="C29" s="1366"/>
      <c r="D29" s="21" t="s">
        <v>11</v>
      </c>
      <c r="E29" s="54">
        <v>202</v>
      </c>
      <c r="F29" s="55">
        <v>10</v>
      </c>
      <c r="G29" s="1367"/>
      <c r="H29" s="1368"/>
      <c r="I29" s="86">
        <f>H28*F29/100</f>
        <v>3000</v>
      </c>
      <c r="J29" s="87">
        <v>0</v>
      </c>
      <c r="K29" s="91">
        <v>0</v>
      </c>
      <c r="L29" s="156">
        <v>0</v>
      </c>
      <c r="M29" s="1004"/>
      <c r="N29" s="240"/>
      <c r="O29" s="214"/>
      <c r="P29" s="172">
        <f t="shared" si="0"/>
        <v>3000</v>
      </c>
      <c r="Q29" s="113"/>
      <c r="R29" s="30"/>
      <c r="S29" s="8"/>
      <c r="T29" s="8"/>
    </row>
    <row r="30" spans="1:20" ht="12.95" customHeight="1" thickBot="1" x14ac:dyDescent="0.25">
      <c r="A30" s="1362"/>
      <c r="B30" s="4"/>
      <c r="C30" s="1370"/>
      <c r="D30" s="487" t="s">
        <v>10</v>
      </c>
      <c r="E30" s="488">
        <v>189</v>
      </c>
      <c r="F30" s="489">
        <v>9</v>
      </c>
      <c r="G30" s="1372"/>
      <c r="H30" s="1374"/>
      <c r="I30" s="516">
        <f>H28*F30/100</f>
        <v>2700</v>
      </c>
      <c r="J30" s="517">
        <v>0</v>
      </c>
      <c r="K30" s="517">
        <v>0</v>
      </c>
      <c r="L30" s="493">
        <v>0</v>
      </c>
      <c r="M30" s="1001"/>
      <c r="N30" s="703"/>
      <c r="O30" s="1002"/>
      <c r="P30" s="496">
        <f t="shared" si="0"/>
        <v>2700</v>
      </c>
      <c r="Q30" s="512"/>
      <c r="R30" s="50"/>
      <c r="S30" s="8"/>
      <c r="T30" s="8"/>
    </row>
    <row r="31" spans="1:20" ht="12.95" customHeight="1" x14ac:dyDescent="0.2">
      <c r="A31" s="1362"/>
      <c r="B31" s="4"/>
      <c r="C31" s="1369">
        <v>30000</v>
      </c>
      <c r="D31" s="477" t="s">
        <v>9</v>
      </c>
      <c r="E31" s="478">
        <v>1714</v>
      </c>
      <c r="F31" s="479">
        <v>81</v>
      </c>
      <c r="G31" s="1371">
        <v>2014</v>
      </c>
      <c r="H31" s="1373">
        <v>30000</v>
      </c>
      <c r="I31" s="502">
        <f>H31*F31/100</f>
        <v>24300</v>
      </c>
      <c r="J31" s="503">
        <v>0</v>
      </c>
      <c r="K31" s="504">
        <v>10000</v>
      </c>
      <c r="L31" s="498">
        <v>0</v>
      </c>
      <c r="M31" s="1005"/>
      <c r="N31" s="693"/>
      <c r="O31" s="1006"/>
      <c r="P31" s="485">
        <f t="shared" si="0"/>
        <v>14300</v>
      </c>
      <c r="Q31" s="507"/>
      <c r="R31" s="486"/>
      <c r="S31" s="8"/>
      <c r="T31" s="8"/>
    </row>
    <row r="32" spans="1:20" ht="12.95" customHeight="1" x14ac:dyDescent="0.2">
      <c r="A32" s="1362"/>
      <c r="B32" s="4"/>
      <c r="C32" s="1366"/>
      <c r="D32" s="21" t="s">
        <v>11</v>
      </c>
      <c r="E32" s="54">
        <v>202</v>
      </c>
      <c r="F32" s="55">
        <v>10</v>
      </c>
      <c r="G32" s="1367"/>
      <c r="H32" s="1368"/>
      <c r="I32" s="319">
        <f>H31*F32/100</f>
        <v>3000</v>
      </c>
      <c r="J32" s="203">
        <v>0</v>
      </c>
      <c r="K32" s="205">
        <v>0</v>
      </c>
      <c r="L32" s="207">
        <v>0</v>
      </c>
      <c r="M32" s="1007"/>
      <c r="N32" s="1008"/>
      <c r="O32" s="1009"/>
      <c r="P32" s="172">
        <f t="shared" si="0"/>
        <v>3000</v>
      </c>
      <c r="Q32" s="112"/>
      <c r="R32" s="30"/>
      <c r="S32" s="8"/>
      <c r="T32" s="8"/>
    </row>
    <row r="33" spans="1:20" ht="12.95" customHeight="1" thickBot="1" x14ac:dyDescent="0.25">
      <c r="A33" s="1362"/>
      <c r="B33" s="4"/>
      <c r="C33" s="1370"/>
      <c r="D33" s="487" t="s">
        <v>10</v>
      </c>
      <c r="E33" s="488">
        <v>189</v>
      </c>
      <c r="F33" s="489">
        <v>9</v>
      </c>
      <c r="G33" s="1372"/>
      <c r="H33" s="1374"/>
      <c r="I33" s="508">
        <f>H31*F33/100</f>
        <v>2700</v>
      </c>
      <c r="J33" s="509">
        <v>0</v>
      </c>
      <c r="K33" s="510">
        <v>0</v>
      </c>
      <c r="L33" s="500">
        <v>0</v>
      </c>
      <c r="M33" s="1010"/>
      <c r="N33" s="549"/>
      <c r="O33" s="550"/>
      <c r="P33" s="496">
        <f t="shared" si="0"/>
        <v>2700</v>
      </c>
      <c r="Q33" s="512"/>
      <c r="R33" s="378"/>
      <c r="S33" s="8"/>
      <c r="T33" s="8"/>
    </row>
    <row r="34" spans="1:20" ht="15.95" customHeight="1" x14ac:dyDescent="0.2">
      <c r="A34" s="1362"/>
      <c r="B34" s="4"/>
      <c r="C34" s="1369">
        <v>30000</v>
      </c>
      <c r="D34" s="477" t="s">
        <v>9</v>
      </c>
      <c r="E34" s="478">
        <v>1714</v>
      </c>
      <c r="F34" s="479">
        <v>81</v>
      </c>
      <c r="G34" s="1371">
        <v>2015</v>
      </c>
      <c r="H34" s="1373">
        <v>30000</v>
      </c>
      <c r="I34" s="502">
        <f>H34*F34/100</f>
        <v>24300</v>
      </c>
      <c r="J34" s="503">
        <v>0</v>
      </c>
      <c r="K34" s="482">
        <v>10000</v>
      </c>
      <c r="L34" s="498">
        <v>0</v>
      </c>
      <c r="M34" s="1011" t="s">
        <v>275</v>
      </c>
      <c r="N34" s="1106" t="s">
        <v>276</v>
      </c>
      <c r="O34" s="524">
        <v>30000</v>
      </c>
      <c r="P34" s="485">
        <f t="shared" si="0"/>
        <v>14300</v>
      </c>
      <c r="Q34" s="499"/>
      <c r="R34" s="486"/>
      <c r="S34" s="8"/>
      <c r="T34" s="8"/>
    </row>
    <row r="35" spans="1:20" ht="12.95" customHeight="1" x14ac:dyDescent="0.2">
      <c r="A35" s="1362"/>
      <c r="B35" s="4"/>
      <c r="C35" s="1366"/>
      <c r="D35" s="21" t="s">
        <v>11</v>
      </c>
      <c r="E35" s="54">
        <v>202</v>
      </c>
      <c r="F35" s="55">
        <v>10</v>
      </c>
      <c r="G35" s="1367"/>
      <c r="H35" s="1368"/>
      <c r="I35" s="86">
        <f>H34*F35/100</f>
        <v>3000</v>
      </c>
      <c r="J35" s="85">
        <v>0</v>
      </c>
      <c r="K35" s="204">
        <v>0</v>
      </c>
      <c r="L35" s="317">
        <v>0</v>
      </c>
      <c r="M35" s="1004"/>
      <c r="N35" s="240"/>
      <c r="O35" s="214"/>
      <c r="P35" s="172">
        <f t="shared" si="0"/>
        <v>3000</v>
      </c>
      <c r="Q35" s="26"/>
      <c r="R35" s="30"/>
      <c r="S35" s="8"/>
      <c r="T35" s="8"/>
    </row>
    <row r="36" spans="1:20" ht="12.95" customHeight="1" thickBot="1" x14ac:dyDescent="0.25">
      <c r="A36" s="1362"/>
      <c r="B36" s="4"/>
      <c r="C36" s="1370"/>
      <c r="D36" s="487" t="s">
        <v>10</v>
      </c>
      <c r="E36" s="488">
        <v>189</v>
      </c>
      <c r="F36" s="489">
        <v>9</v>
      </c>
      <c r="G36" s="1372"/>
      <c r="H36" s="1374"/>
      <c r="I36" s="490">
        <f>H34*F36/100</f>
        <v>2700</v>
      </c>
      <c r="J36" s="491">
        <v>0</v>
      </c>
      <c r="K36" s="965">
        <v>0</v>
      </c>
      <c r="L36" s="500">
        <v>0</v>
      </c>
      <c r="M36" s="1001"/>
      <c r="N36" s="703"/>
      <c r="O36" s="1002"/>
      <c r="P36" s="496">
        <f t="shared" si="0"/>
        <v>2700</v>
      </c>
      <c r="Q36" s="501"/>
      <c r="R36" s="50"/>
      <c r="S36" s="8"/>
      <c r="T36" s="8"/>
    </row>
    <row r="37" spans="1:20" ht="15" customHeight="1" x14ac:dyDescent="0.2">
      <c r="A37" s="1362"/>
      <c r="B37" s="4"/>
      <c r="C37" s="1369">
        <v>30000</v>
      </c>
      <c r="D37" s="477" t="s">
        <v>9</v>
      </c>
      <c r="E37" s="478">
        <v>1714</v>
      </c>
      <c r="F37" s="479">
        <v>81</v>
      </c>
      <c r="G37" s="1371">
        <v>2016</v>
      </c>
      <c r="H37" s="1373">
        <v>30000</v>
      </c>
      <c r="I37" s="480">
        <f>H37*F37/100</f>
        <v>24300</v>
      </c>
      <c r="J37" s="481">
        <v>0</v>
      </c>
      <c r="K37" s="482">
        <v>96795</v>
      </c>
      <c r="L37" s="483">
        <v>19979</v>
      </c>
      <c r="M37" s="1011" t="s">
        <v>275</v>
      </c>
      <c r="N37" s="637" t="s">
        <v>276</v>
      </c>
      <c r="O37" s="524">
        <v>30000</v>
      </c>
      <c r="P37" s="485">
        <f t="shared" ref="P37:P42" si="1">I37-J37-K37</f>
        <v>-72495</v>
      </c>
      <c r="Q37" s="486"/>
      <c r="R37" s="486"/>
      <c r="S37" s="8"/>
      <c r="T37" s="8"/>
    </row>
    <row r="38" spans="1:20" ht="12" customHeight="1" x14ac:dyDescent="0.2">
      <c r="A38" s="1362"/>
      <c r="B38" s="4"/>
      <c r="C38" s="1366"/>
      <c r="D38" s="21" t="s">
        <v>11</v>
      </c>
      <c r="E38" s="54">
        <v>202</v>
      </c>
      <c r="F38" s="55">
        <v>10</v>
      </c>
      <c r="G38" s="1367"/>
      <c r="H38" s="1368"/>
      <c r="I38" s="86">
        <f>H37*F38/100</f>
        <v>3000</v>
      </c>
      <c r="J38" s="85">
        <v>0</v>
      </c>
      <c r="K38" s="87">
        <v>0</v>
      </c>
      <c r="L38" s="165">
        <v>0</v>
      </c>
      <c r="M38" s="1004"/>
      <c r="N38" s="240"/>
      <c r="O38" s="214"/>
      <c r="P38" s="172">
        <f t="shared" si="1"/>
        <v>3000</v>
      </c>
      <c r="Q38" s="305"/>
      <c r="R38" s="30"/>
      <c r="S38" s="8"/>
      <c r="T38" s="8"/>
    </row>
    <row r="39" spans="1:20" ht="12" customHeight="1" thickBot="1" x14ac:dyDescent="0.25">
      <c r="A39" s="1362"/>
      <c r="B39" s="4"/>
      <c r="C39" s="1370"/>
      <c r="D39" s="487" t="s">
        <v>10</v>
      </c>
      <c r="E39" s="488">
        <v>189</v>
      </c>
      <c r="F39" s="489">
        <v>9</v>
      </c>
      <c r="G39" s="1372"/>
      <c r="H39" s="1374"/>
      <c r="I39" s="490">
        <f>H37*F39/100</f>
        <v>2700</v>
      </c>
      <c r="J39" s="491">
        <v>0</v>
      </c>
      <c r="K39" s="492">
        <v>0</v>
      </c>
      <c r="L39" s="493">
        <v>0</v>
      </c>
      <c r="M39" s="1001"/>
      <c r="N39" s="703"/>
      <c r="O39" s="1002"/>
      <c r="P39" s="496">
        <f t="shared" si="1"/>
        <v>2700</v>
      </c>
      <c r="Q39" s="497"/>
      <c r="R39" s="378"/>
      <c r="S39" s="8"/>
      <c r="T39" s="8"/>
    </row>
    <row r="40" spans="1:20" ht="39" customHeight="1" x14ac:dyDescent="0.2">
      <c r="A40" s="1362"/>
      <c r="B40" s="4"/>
      <c r="C40" s="1369">
        <v>30000</v>
      </c>
      <c r="D40" s="477" t="s">
        <v>9</v>
      </c>
      <c r="E40" s="478">
        <v>1714</v>
      </c>
      <c r="F40" s="479">
        <v>81</v>
      </c>
      <c r="G40" s="1371">
        <v>2017</v>
      </c>
      <c r="H40" s="1373">
        <v>30000</v>
      </c>
      <c r="I40" s="502">
        <f>H40*F40/100</f>
        <v>24300</v>
      </c>
      <c r="J40" s="503">
        <v>0</v>
      </c>
      <c r="K40" s="482">
        <v>22417</v>
      </c>
      <c r="L40" s="483">
        <v>18821</v>
      </c>
      <c r="M40" s="636" t="s">
        <v>415</v>
      </c>
      <c r="N40" s="637" t="s">
        <v>416</v>
      </c>
      <c r="O40" s="887" t="s">
        <v>234</v>
      </c>
      <c r="P40" s="485">
        <f t="shared" si="1"/>
        <v>1883</v>
      </c>
      <c r="Q40" s="507"/>
      <c r="R40" s="486"/>
      <c r="S40" s="8"/>
      <c r="T40" s="8"/>
    </row>
    <row r="41" spans="1:20" ht="12.95" customHeight="1" x14ac:dyDescent="0.2">
      <c r="A41" s="1362"/>
      <c r="B41" s="4"/>
      <c r="C41" s="1366"/>
      <c r="D41" s="21" t="s">
        <v>11</v>
      </c>
      <c r="E41" s="54">
        <v>202</v>
      </c>
      <c r="F41" s="55">
        <v>10</v>
      </c>
      <c r="G41" s="1367"/>
      <c r="H41" s="1368"/>
      <c r="I41" s="319">
        <f>H40*F41/100</f>
        <v>3000</v>
      </c>
      <c r="J41" s="203">
        <v>0</v>
      </c>
      <c r="K41" s="204">
        <v>0</v>
      </c>
      <c r="L41" s="317">
        <v>0</v>
      </c>
      <c r="M41" s="1004"/>
      <c r="N41" s="240"/>
      <c r="O41" s="214"/>
      <c r="P41" s="172">
        <f t="shared" si="1"/>
        <v>3000</v>
      </c>
      <c r="Q41" s="113"/>
      <c r="R41" s="30"/>
      <c r="S41" s="8"/>
      <c r="T41" s="8"/>
    </row>
    <row r="42" spans="1:20" ht="12.95" customHeight="1" thickBot="1" x14ac:dyDescent="0.25">
      <c r="A42" s="1362"/>
      <c r="B42" s="4"/>
      <c r="C42" s="1370"/>
      <c r="D42" s="487" t="s">
        <v>10</v>
      </c>
      <c r="E42" s="488">
        <v>189</v>
      </c>
      <c r="F42" s="489">
        <v>9</v>
      </c>
      <c r="G42" s="1372"/>
      <c r="H42" s="1374"/>
      <c r="I42" s="508">
        <f>H40*F42/100</f>
        <v>2700</v>
      </c>
      <c r="J42" s="509">
        <v>0</v>
      </c>
      <c r="K42" s="965">
        <v>0</v>
      </c>
      <c r="L42" s="500">
        <v>0</v>
      </c>
      <c r="M42" s="1001"/>
      <c r="N42" s="703"/>
      <c r="O42" s="1002"/>
      <c r="P42" s="496">
        <f t="shared" si="1"/>
        <v>2700</v>
      </c>
      <c r="Q42" s="512"/>
      <c r="R42" s="50"/>
      <c r="S42" s="8"/>
      <c r="T42" s="8"/>
    </row>
    <row r="43" spans="1:20" ht="41.25" customHeight="1" x14ac:dyDescent="0.2">
      <c r="A43" s="1362"/>
      <c r="B43" s="4"/>
      <c r="C43" s="1369">
        <v>30000</v>
      </c>
      <c r="D43" s="477" t="s">
        <v>9</v>
      </c>
      <c r="E43" s="478">
        <v>1714</v>
      </c>
      <c r="F43" s="479">
        <v>81</v>
      </c>
      <c r="G43" s="1371">
        <v>2018</v>
      </c>
      <c r="H43" s="1373">
        <v>22479</v>
      </c>
      <c r="I43" s="502">
        <f>H43*F43/100</f>
        <v>18207.990000000002</v>
      </c>
      <c r="J43" s="503">
        <v>0</v>
      </c>
      <c r="K43" s="482">
        <v>30062</v>
      </c>
      <c r="L43" s="483">
        <v>30097</v>
      </c>
      <c r="M43" s="636" t="s">
        <v>415</v>
      </c>
      <c r="N43" s="637" t="s">
        <v>417</v>
      </c>
      <c r="O43" s="699">
        <v>46000</v>
      </c>
      <c r="P43" s="485">
        <f t="shared" ref="P43:P45" si="2">I43-J43-K43</f>
        <v>-11854.009999999998</v>
      </c>
      <c r="Q43" s="507"/>
      <c r="R43" s="486"/>
      <c r="S43" s="8"/>
      <c r="T43" s="8"/>
    </row>
    <row r="44" spans="1:20" ht="12.95" customHeight="1" x14ac:dyDescent="0.2">
      <c r="A44" s="1362"/>
      <c r="B44" s="4"/>
      <c r="C44" s="1366"/>
      <c r="D44" s="21" t="s">
        <v>11</v>
      </c>
      <c r="E44" s="54">
        <v>202</v>
      </c>
      <c r="F44" s="55">
        <v>10</v>
      </c>
      <c r="G44" s="1367"/>
      <c r="H44" s="1368"/>
      <c r="I44" s="319">
        <f>H43*F44/100</f>
        <v>2247.9</v>
      </c>
      <c r="J44" s="203">
        <v>0</v>
      </c>
      <c r="K44" s="204">
        <v>0</v>
      </c>
      <c r="L44" s="317">
        <v>0</v>
      </c>
      <c r="M44" s="914"/>
      <c r="N44" s="915"/>
      <c r="O44" s="214"/>
      <c r="P44" s="172">
        <f t="shared" si="2"/>
        <v>2247.9</v>
      </c>
      <c r="Q44" s="113"/>
      <c r="R44" s="30"/>
      <c r="S44" s="8"/>
      <c r="T44" s="8"/>
    </row>
    <row r="45" spans="1:20" ht="12.95" customHeight="1" thickBot="1" x14ac:dyDescent="0.25">
      <c r="A45" s="1362"/>
      <c r="B45" s="4"/>
      <c r="C45" s="1370"/>
      <c r="D45" s="487" t="s">
        <v>10</v>
      </c>
      <c r="E45" s="488">
        <v>189</v>
      </c>
      <c r="F45" s="489">
        <v>9</v>
      </c>
      <c r="G45" s="1372"/>
      <c r="H45" s="1374"/>
      <c r="I45" s="508">
        <f>H43*F45/100</f>
        <v>2023.11</v>
      </c>
      <c r="J45" s="509">
        <v>0</v>
      </c>
      <c r="K45" s="965">
        <v>0</v>
      </c>
      <c r="L45" s="500">
        <v>0</v>
      </c>
      <c r="M45" s="920"/>
      <c r="N45" s="921"/>
      <c r="O45" s="1002"/>
      <c r="P45" s="496">
        <f t="shared" si="2"/>
        <v>2023.11</v>
      </c>
      <c r="Q45" s="512"/>
      <c r="R45" s="50"/>
      <c r="S45" s="8"/>
      <c r="T45" s="8"/>
    </row>
    <row r="46" spans="1:20" ht="15" customHeight="1" x14ac:dyDescent="0.2">
      <c r="A46" s="1362"/>
      <c r="B46" s="4"/>
      <c r="C46" s="1369">
        <v>30000</v>
      </c>
      <c r="D46" s="477" t="s">
        <v>9</v>
      </c>
      <c r="E46" s="478">
        <v>1714</v>
      </c>
      <c r="F46" s="479">
        <v>81</v>
      </c>
      <c r="G46" s="1371">
        <v>2019</v>
      </c>
      <c r="H46" s="1373">
        <v>0</v>
      </c>
      <c r="I46" s="502">
        <f>H46*F46/100</f>
        <v>0</v>
      </c>
      <c r="J46" s="503">
        <v>0</v>
      </c>
      <c r="K46" s="482"/>
      <c r="L46" s="483">
        <v>3778</v>
      </c>
      <c r="M46" s="1011" t="s">
        <v>278</v>
      </c>
      <c r="N46" s="1106" t="s">
        <v>346</v>
      </c>
      <c r="O46" s="1156">
        <v>46000</v>
      </c>
      <c r="P46" s="503">
        <v>0</v>
      </c>
      <c r="Q46" s="507"/>
      <c r="R46" s="486"/>
      <c r="S46" s="8"/>
      <c r="T46" s="8"/>
    </row>
    <row r="47" spans="1:20" ht="12.95" customHeight="1" x14ac:dyDescent="0.2">
      <c r="A47" s="1362"/>
      <c r="B47" s="4"/>
      <c r="C47" s="1366"/>
      <c r="D47" s="21" t="s">
        <v>11</v>
      </c>
      <c r="E47" s="54">
        <v>202</v>
      </c>
      <c r="F47" s="55">
        <v>10</v>
      </c>
      <c r="G47" s="1367"/>
      <c r="H47" s="1368"/>
      <c r="I47" s="319">
        <f>H46*F47/100</f>
        <v>0</v>
      </c>
      <c r="J47" s="203">
        <v>0</v>
      </c>
      <c r="K47" s="204">
        <v>0</v>
      </c>
      <c r="L47" s="317">
        <v>0</v>
      </c>
      <c r="M47" s="914"/>
      <c r="N47" s="915"/>
      <c r="O47" s="214"/>
      <c r="P47" s="203">
        <v>0</v>
      </c>
      <c r="Q47" s="113"/>
      <c r="R47" s="30"/>
      <c r="S47" s="8"/>
      <c r="T47" s="8"/>
    </row>
    <row r="48" spans="1:20" ht="12.95" customHeight="1" thickBot="1" x14ac:dyDescent="0.25">
      <c r="A48" s="1376"/>
      <c r="B48" s="4"/>
      <c r="C48" s="1370"/>
      <c r="D48" s="487" t="s">
        <v>10</v>
      </c>
      <c r="E48" s="488">
        <v>189</v>
      </c>
      <c r="F48" s="489">
        <v>9</v>
      </c>
      <c r="G48" s="1372"/>
      <c r="H48" s="1374"/>
      <c r="I48" s="508">
        <f>H46*F48/100</f>
        <v>0</v>
      </c>
      <c r="J48" s="509">
        <v>0</v>
      </c>
      <c r="K48" s="965">
        <v>0</v>
      </c>
      <c r="L48" s="500">
        <v>0</v>
      </c>
      <c r="M48" s="920"/>
      <c r="N48" s="921"/>
      <c r="O48" s="1002"/>
      <c r="P48" s="509">
        <v>0</v>
      </c>
      <c r="Q48" s="512"/>
      <c r="R48" s="50"/>
      <c r="S48" s="8"/>
      <c r="T48" s="8"/>
    </row>
    <row r="49" spans="1:20" ht="16.5" customHeight="1" thickBot="1" x14ac:dyDescent="0.25">
      <c r="A49" s="384"/>
      <c r="B49" s="385"/>
      <c r="C49" s="386"/>
      <c r="D49" s="387"/>
      <c r="E49" s="388"/>
      <c r="F49" s="389"/>
      <c r="G49" s="390" t="s">
        <v>0</v>
      </c>
      <c r="H49" s="391">
        <f>SUM(H7:H48)</f>
        <v>249425</v>
      </c>
      <c r="I49" s="410">
        <f>SUM(I7:I48)</f>
        <v>249424.99999999997</v>
      </c>
      <c r="J49" s="393">
        <f>SUM(J7:J45)</f>
        <v>69069</v>
      </c>
      <c r="K49" s="393">
        <f>SUM(K10:K48)</f>
        <v>180356</v>
      </c>
      <c r="L49" s="394">
        <f>SUM(L7:L48)</f>
        <v>72675</v>
      </c>
      <c r="M49" s="395"/>
      <c r="N49" s="396"/>
      <c r="O49" s="397"/>
      <c r="P49" s="398">
        <f>SUM(P7:P45)</f>
        <v>0</v>
      </c>
      <c r="Q49" s="411"/>
      <c r="R49" s="412"/>
      <c r="S49" s="8"/>
      <c r="T49" s="8"/>
    </row>
    <row r="50" spans="1:20" ht="11.25" customHeight="1" x14ac:dyDescent="0.2">
      <c r="A50" s="31"/>
      <c r="B50" s="31"/>
      <c r="C50" s="31"/>
      <c r="D50" s="31"/>
      <c r="E50" s="31"/>
      <c r="F50" s="31"/>
      <c r="G50" s="31"/>
      <c r="H50" s="32"/>
      <c r="I50" s="31"/>
      <c r="J50" s="31"/>
      <c r="K50" s="31"/>
      <c r="L50" s="31"/>
      <c r="M50" s="31"/>
      <c r="N50" s="31"/>
      <c r="O50" s="31"/>
      <c r="P50" s="31"/>
      <c r="Q50" s="31"/>
      <c r="R50" s="31"/>
      <c r="S50" s="8"/>
      <c r="T50" s="8"/>
    </row>
    <row r="51" spans="1:20" ht="36" customHeight="1" x14ac:dyDescent="0.25">
      <c r="A51" s="6"/>
      <c r="B51" s="6"/>
      <c r="C51" s="6"/>
      <c r="D51" s="168" t="s">
        <v>44</v>
      </c>
      <c r="E51" s="1389" t="s">
        <v>45</v>
      </c>
      <c r="F51" s="1389"/>
      <c r="G51" s="437" t="s">
        <v>206</v>
      </c>
      <c r="H51" s="289" t="s">
        <v>207</v>
      </c>
      <c r="I51" s="437" t="s">
        <v>280</v>
      </c>
      <c r="J51" s="290" t="s">
        <v>209</v>
      </c>
      <c r="K51" s="437" t="s">
        <v>282</v>
      </c>
      <c r="L51" s="143"/>
      <c r="M51" s="6"/>
      <c r="N51" s="6"/>
      <c r="O51" s="6"/>
      <c r="P51" s="136"/>
      <c r="Q51" s="8"/>
      <c r="R51" s="8"/>
      <c r="S51" s="8"/>
      <c r="T51" s="8"/>
    </row>
    <row r="52" spans="1:20" ht="11.1" customHeight="1" x14ac:dyDescent="0.2">
      <c r="A52" s="8"/>
      <c r="B52" s="8"/>
      <c r="C52" s="8"/>
      <c r="D52" s="161"/>
      <c r="E52" s="162"/>
      <c r="F52" s="162"/>
      <c r="G52" s="439" t="s">
        <v>140</v>
      </c>
      <c r="H52" s="439" t="s">
        <v>141</v>
      </c>
      <c r="I52" s="439" t="s">
        <v>142</v>
      </c>
      <c r="J52" s="439" t="s">
        <v>143</v>
      </c>
      <c r="K52" s="439" t="s">
        <v>408</v>
      </c>
      <c r="L52" s="144"/>
      <c r="M52" s="8"/>
      <c r="N52" s="8"/>
      <c r="O52" s="8"/>
      <c r="P52" s="137"/>
      <c r="Q52" s="8"/>
      <c r="R52" s="8"/>
      <c r="S52" s="8"/>
      <c r="T52" s="8"/>
    </row>
    <row r="53" spans="1:20" x14ac:dyDescent="0.2">
      <c r="D53" s="75" t="s">
        <v>9</v>
      </c>
      <c r="E53" s="83">
        <v>1714</v>
      </c>
      <c r="F53" s="83">
        <v>81</v>
      </c>
      <c r="G53" s="139">
        <f>I34+I31+I28+I25+I22+I19+I16+I13+I10+I7+I37+I40+I43</f>
        <v>202034.25</v>
      </c>
      <c r="H53" s="201">
        <f>J49</f>
        <v>69069</v>
      </c>
      <c r="I53" s="201">
        <f>K49</f>
        <v>180356</v>
      </c>
      <c r="J53" s="201">
        <f>L49</f>
        <v>72675</v>
      </c>
      <c r="K53" s="208">
        <f>G53-H53-I53</f>
        <v>-47390.75</v>
      </c>
      <c r="L53" s="149"/>
      <c r="P53" s="137"/>
    </row>
    <row r="54" spans="1:20" x14ac:dyDescent="0.2">
      <c r="D54" s="76" t="s">
        <v>11</v>
      </c>
      <c r="E54" s="83">
        <v>202</v>
      </c>
      <c r="F54" s="83">
        <v>10</v>
      </c>
      <c r="G54" s="139">
        <f>I35+I32+I29+I26+I23+I20+I17+I14+I11+I8+I38+I41+I44</f>
        <v>24942.5</v>
      </c>
      <c r="H54" s="139">
        <f>J50</f>
        <v>0</v>
      </c>
      <c r="I54" s="139">
        <v>0</v>
      </c>
      <c r="J54" s="77">
        <v>0</v>
      </c>
      <c r="K54" s="208">
        <f>G54-H54-I54</f>
        <v>24942.5</v>
      </c>
      <c r="L54" s="149"/>
      <c r="P54" s="137"/>
    </row>
    <row r="55" spans="1:20" x14ac:dyDescent="0.2">
      <c r="D55" s="76" t="s">
        <v>10</v>
      </c>
      <c r="E55" s="83">
        <v>189</v>
      </c>
      <c r="F55" s="83">
        <v>9</v>
      </c>
      <c r="G55" s="139">
        <f>I36+I33+I30+I27+I24+I21+I18+I15+I12+I9+I39+I42+I45</f>
        <v>22448.25</v>
      </c>
      <c r="H55" s="111">
        <v>0</v>
      </c>
      <c r="I55" s="111">
        <v>0</v>
      </c>
      <c r="J55" s="111">
        <v>0</v>
      </c>
      <c r="K55" s="208">
        <f>G55-H55-I55</f>
        <v>22448.25</v>
      </c>
    </row>
    <row r="56" spans="1:20" x14ac:dyDescent="0.2">
      <c r="K56" s="464"/>
    </row>
    <row r="57" spans="1:20" x14ac:dyDescent="0.2">
      <c r="A57" s="440" t="s">
        <v>225</v>
      </c>
    </row>
  </sheetData>
  <mergeCells count="66">
    <mergeCell ref="B7:B9"/>
    <mergeCell ref="H37:H39"/>
    <mergeCell ref="H34:H36"/>
    <mergeCell ref="H31:H33"/>
    <mergeCell ref="H28:H30"/>
    <mergeCell ref="H25:H27"/>
    <mergeCell ref="H13:H15"/>
    <mergeCell ref="H22:H24"/>
    <mergeCell ref="C16:C18"/>
    <mergeCell ref="H16:H18"/>
    <mergeCell ref="H19:H21"/>
    <mergeCell ref="G16:G18"/>
    <mergeCell ref="C19:C21"/>
    <mergeCell ref="H46:H48"/>
    <mergeCell ref="G43:G45"/>
    <mergeCell ref="H43:H45"/>
    <mergeCell ref="G19:G21"/>
    <mergeCell ref="B10:B12"/>
    <mergeCell ref="A7:A48"/>
    <mergeCell ref="C46:C48"/>
    <mergeCell ref="G46:G48"/>
    <mergeCell ref="C13:C15"/>
    <mergeCell ref="Q4:Q5"/>
    <mergeCell ref="E6:F6"/>
    <mergeCell ref="G6:H6"/>
    <mergeCell ref="M6:O6"/>
    <mergeCell ref="C10:C12"/>
    <mergeCell ref="G10:G12"/>
    <mergeCell ref="H10:H12"/>
    <mergeCell ref="H7:H9"/>
    <mergeCell ref="C7:C9"/>
    <mergeCell ref="G7:G9"/>
    <mergeCell ref="H40:H42"/>
    <mergeCell ref="G13:G15"/>
    <mergeCell ref="A1:R1"/>
    <mergeCell ref="A2:R2"/>
    <mergeCell ref="A3:R3"/>
    <mergeCell ref="A4:A5"/>
    <mergeCell ref="B4:B5"/>
    <mergeCell ref="C4:C5"/>
    <mergeCell ref="D4:D5"/>
    <mergeCell ref="E4:F4"/>
    <mergeCell ref="G4:H4"/>
    <mergeCell ref="I4:I5"/>
    <mergeCell ref="L4:L5"/>
    <mergeCell ref="J4:J5"/>
    <mergeCell ref="K4:K5"/>
    <mergeCell ref="M4:O4"/>
    <mergeCell ref="P4:P5"/>
    <mergeCell ref="R4:R5"/>
    <mergeCell ref="E51:F51"/>
    <mergeCell ref="C22:C24"/>
    <mergeCell ref="G22:G24"/>
    <mergeCell ref="C28:C30"/>
    <mergeCell ref="G28:G30"/>
    <mergeCell ref="C34:C36"/>
    <mergeCell ref="G34:G36"/>
    <mergeCell ref="C31:C33"/>
    <mergeCell ref="G31:G33"/>
    <mergeCell ref="C37:C39"/>
    <mergeCell ref="G37:G39"/>
    <mergeCell ref="G25:G27"/>
    <mergeCell ref="C25:C27"/>
    <mergeCell ref="G40:G42"/>
    <mergeCell ref="C40:C42"/>
    <mergeCell ref="C43:C45"/>
  </mergeCells>
  <pageMargins left="1.35" right="0.1" top="0.55000000000000004" bottom="0.05" header="0.18" footer="0.05"/>
  <pageSetup paperSize="9" scale="62" fitToHeight="0" orientation="landscape" r:id="rId1"/>
  <headerFooter alignWithMargins="0"/>
  <ignoredErrors>
    <ignoredError sqref="J49:K49 L4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21"/>
  <sheetViews>
    <sheetView topLeftCell="A16" zoomScaleNormal="100" workbookViewId="0">
      <selection activeCell="N19" sqref="N19"/>
    </sheetView>
  </sheetViews>
  <sheetFormatPr defaultRowHeight="12.75" x14ac:dyDescent="0.2"/>
  <cols>
    <col min="1" max="1" width="11" customWidth="1"/>
    <col min="2" max="2" width="10.140625" customWidth="1"/>
    <col min="3" max="3" width="8.5703125" customWidth="1"/>
    <col min="4" max="4" width="7.28515625" customWidth="1"/>
    <col min="5" max="5" width="5.5703125" customWidth="1"/>
    <col min="6" max="6" width="5.42578125" customWidth="1"/>
    <col min="7" max="7" width="7" customWidth="1"/>
    <col min="8" max="8" width="7.5703125" style="15" customWidth="1"/>
    <col min="9" max="9" width="8.7109375" customWidth="1"/>
    <col min="10" max="10" width="7" customWidth="1"/>
    <col min="11" max="11" width="9.28515625" customWidth="1"/>
    <col min="12" max="12" width="8.85546875" customWidth="1"/>
    <col min="13" max="13" width="38.5703125" customWidth="1"/>
    <col min="14" max="14" width="19.42578125" customWidth="1"/>
    <col min="15" max="15" width="7.85546875" customWidth="1"/>
    <col min="16" max="16" width="9.28515625" customWidth="1"/>
    <col min="17" max="17" width="9.42578125" customWidth="1"/>
    <col min="18" max="18" width="8.42578125" customWidth="1"/>
  </cols>
  <sheetData>
    <row r="1" spans="1:20" ht="23.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28.5"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18"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48</v>
      </c>
      <c r="B4" s="1343" t="s">
        <v>3</v>
      </c>
      <c r="C4" s="1403" t="s">
        <v>217</v>
      </c>
      <c r="D4" s="1343" t="s">
        <v>29</v>
      </c>
      <c r="E4" s="1393" t="s">
        <v>4</v>
      </c>
      <c r="F4" s="1394"/>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33.75" customHeight="1" thickBot="1" x14ac:dyDescent="0.25">
      <c r="A5" s="1351"/>
      <c r="B5" s="1343"/>
      <c r="C5" s="1403"/>
      <c r="D5" s="1343"/>
      <c r="E5" s="1174" t="s">
        <v>19</v>
      </c>
      <c r="F5" s="1175" t="s">
        <v>24</v>
      </c>
      <c r="G5" s="2" t="s">
        <v>1</v>
      </c>
      <c r="H5" s="14" t="s">
        <v>2</v>
      </c>
      <c r="I5" s="1343"/>
      <c r="J5" s="1344"/>
      <c r="K5" s="1343"/>
      <c r="L5" s="1343"/>
      <c r="M5" s="56" t="s">
        <v>27</v>
      </c>
      <c r="N5" s="580" t="s">
        <v>28</v>
      </c>
      <c r="O5" s="581" t="s">
        <v>31</v>
      </c>
      <c r="P5" s="1343"/>
      <c r="Q5" s="1344"/>
      <c r="R5" s="1343"/>
      <c r="S5" s="8"/>
      <c r="T5" s="8"/>
    </row>
    <row r="6" spans="1:20" ht="15.75" customHeight="1" thickBot="1" x14ac:dyDescent="0.25">
      <c r="A6" s="589">
        <v>1</v>
      </c>
      <c r="B6" s="587">
        <v>2</v>
      </c>
      <c r="C6" s="590">
        <v>3</v>
      </c>
      <c r="D6" s="587">
        <v>4</v>
      </c>
      <c r="E6" s="1377">
        <v>5</v>
      </c>
      <c r="F6" s="1379"/>
      <c r="G6" s="1377">
        <v>6</v>
      </c>
      <c r="H6" s="1379"/>
      <c r="I6" s="590">
        <v>7</v>
      </c>
      <c r="J6" s="590">
        <v>8</v>
      </c>
      <c r="K6" s="590">
        <v>9</v>
      </c>
      <c r="L6" s="592">
        <v>10</v>
      </c>
      <c r="M6" s="1377">
        <v>11</v>
      </c>
      <c r="N6" s="1378"/>
      <c r="O6" s="1379"/>
      <c r="P6" s="593" t="s">
        <v>144</v>
      </c>
      <c r="Q6" s="592">
        <v>13</v>
      </c>
      <c r="R6" s="587">
        <v>14</v>
      </c>
      <c r="S6" s="8"/>
      <c r="T6" s="8"/>
    </row>
    <row r="7" spans="1:20" ht="20.100000000000001" customHeight="1" thickBot="1" x14ac:dyDescent="0.25">
      <c r="A7" s="1361" t="s">
        <v>38</v>
      </c>
      <c r="B7" s="1380" t="s">
        <v>36</v>
      </c>
      <c r="C7" s="460">
        <v>30000</v>
      </c>
      <c r="D7" s="1138" t="s">
        <v>13</v>
      </c>
      <c r="E7" s="471">
        <v>2487</v>
      </c>
      <c r="F7" s="663">
        <v>100</v>
      </c>
      <c r="G7" s="463">
        <v>2010</v>
      </c>
      <c r="H7" s="458">
        <v>28233</v>
      </c>
      <c r="I7" s="664">
        <f t="shared" ref="I7:I11" si="0">H7*F7/100</f>
        <v>28233</v>
      </c>
      <c r="J7" s="88">
        <v>0</v>
      </c>
      <c r="K7" s="88">
        <v>0</v>
      </c>
      <c r="L7" s="166">
        <v>0</v>
      </c>
      <c r="M7" s="357"/>
      <c r="N7" s="358"/>
      <c r="O7" s="359"/>
      <c r="P7" s="360">
        <f t="shared" ref="P7:P15" si="1">I7-J7-K7</f>
        <v>28233</v>
      </c>
      <c r="Q7" s="640"/>
      <c r="R7" s="94"/>
      <c r="S7" s="8"/>
      <c r="T7" s="8"/>
    </row>
    <row r="8" spans="1:20" ht="20.100000000000001" customHeight="1" thickBot="1" x14ac:dyDescent="0.25">
      <c r="A8" s="1362"/>
      <c r="B8" s="1380"/>
      <c r="C8" s="320">
        <v>30000</v>
      </c>
      <c r="D8" s="971" t="s">
        <v>13</v>
      </c>
      <c r="E8" s="648">
        <v>2487</v>
      </c>
      <c r="F8" s="649">
        <v>100</v>
      </c>
      <c r="G8" s="650">
        <v>2011</v>
      </c>
      <c r="H8" s="651">
        <v>30000</v>
      </c>
      <c r="I8" s="1237">
        <f t="shared" si="0"/>
        <v>30000</v>
      </c>
      <c r="J8" s="1184">
        <v>0</v>
      </c>
      <c r="K8" s="1184">
        <v>0</v>
      </c>
      <c r="L8" s="1185">
        <v>0</v>
      </c>
      <c r="M8" s="1186"/>
      <c r="N8" s="1187"/>
      <c r="O8" s="1188"/>
      <c r="P8" s="657">
        <f t="shared" si="1"/>
        <v>30000</v>
      </c>
      <c r="Q8" s="1189"/>
      <c r="R8" s="412"/>
      <c r="S8" s="8"/>
      <c r="T8" s="8"/>
    </row>
    <row r="9" spans="1:20" ht="18.75" customHeight="1" thickBot="1" x14ac:dyDescent="0.25">
      <c r="A9" s="1362"/>
      <c r="B9" s="1380" t="s">
        <v>449</v>
      </c>
      <c r="C9" s="320">
        <v>30000</v>
      </c>
      <c r="D9" s="1138" t="s">
        <v>13</v>
      </c>
      <c r="E9" s="471">
        <v>2487</v>
      </c>
      <c r="F9" s="663">
        <v>100</v>
      </c>
      <c r="G9" s="1131">
        <v>2012</v>
      </c>
      <c r="H9" s="1129">
        <v>30000</v>
      </c>
      <c r="I9" s="90">
        <f t="shared" si="0"/>
        <v>30000</v>
      </c>
      <c r="J9" s="107">
        <v>0</v>
      </c>
      <c r="K9" s="88">
        <v>0</v>
      </c>
      <c r="L9" s="166">
        <v>0</v>
      </c>
      <c r="M9" s="1190"/>
      <c r="N9" s="1191"/>
      <c r="O9" s="1192"/>
      <c r="P9" s="360">
        <f t="shared" si="1"/>
        <v>30000</v>
      </c>
      <c r="Q9" s="428"/>
      <c r="R9" s="94"/>
      <c r="S9" s="8"/>
      <c r="T9" s="8"/>
    </row>
    <row r="10" spans="1:20" ht="21" customHeight="1" thickBot="1" x14ac:dyDescent="0.25">
      <c r="A10" s="1362"/>
      <c r="B10" s="1380"/>
      <c r="C10" s="531">
        <v>30000</v>
      </c>
      <c r="D10" s="971" t="s">
        <v>13</v>
      </c>
      <c r="E10" s="648">
        <v>2487</v>
      </c>
      <c r="F10" s="649">
        <v>100</v>
      </c>
      <c r="G10" s="650">
        <v>2013</v>
      </c>
      <c r="H10" s="651">
        <v>30000</v>
      </c>
      <c r="I10" s="1237">
        <f t="shared" si="0"/>
        <v>30000</v>
      </c>
      <c r="J10" s="1193">
        <v>0</v>
      </c>
      <c r="K10" s="1194">
        <v>117323</v>
      </c>
      <c r="L10" s="1185">
        <v>0</v>
      </c>
      <c r="M10" s="1195"/>
      <c r="N10" s="1196"/>
      <c r="O10" s="1197"/>
      <c r="P10" s="657">
        <f t="shared" si="1"/>
        <v>-87323</v>
      </c>
      <c r="Q10" s="1189"/>
      <c r="R10" s="412"/>
      <c r="S10" s="8"/>
      <c r="T10" s="8"/>
    </row>
    <row r="11" spans="1:20" s="1160" customFormat="1" ht="33.950000000000003" customHeight="1" thickBot="1" x14ac:dyDescent="0.25">
      <c r="A11" s="1362"/>
      <c r="B11" s="58"/>
      <c r="C11" s="1132">
        <v>30000</v>
      </c>
      <c r="D11" s="1198" t="s">
        <v>13</v>
      </c>
      <c r="E11" s="471">
        <v>2487</v>
      </c>
      <c r="F11" s="663">
        <v>100</v>
      </c>
      <c r="G11" s="1199">
        <v>2014</v>
      </c>
      <c r="H11" s="1129">
        <v>30000</v>
      </c>
      <c r="I11" s="1115">
        <f t="shared" si="0"/>
        <v>30000</v>
      </c>
      <c r="J11" s="1209">
        <v>0</v>
      </c>
      <c r="K11" s="366">
        <v>30000</v>
      </c>
      <c r="L11" s="1218">
        <v>5996</v>
      </c>
      <c r="M11" s="1223" t="s">
        <v>286</v>
      </c>
      <c r="N11" s="1224" t="s">
        <v>283</v>
      </c>
      <c r="O11" s="1225" t="s">
        <v>284</v>
      </c>
      <c r="P11" s="360">
        <f t="shared" si="1"/>
        <v>0</v>
      </c>
      <c r="Q11" s="1142"/>
      <c r="R11" s="1236"/>
      <c r="S11" s="1159"/>
      <c r="T11" s="1159"/>
    </row>
    <row r="12" spans="1:20" ht="63" customHeight="1" thickBot="1" x14ac:dyDescent="0.25">
      <c r="A12" s="1362"/>
      <c r="B12" s="58"/>
      <c r="C12" s="531">
        <v>30000</v>
      </c>
      <c r="D12" s="1204" t="s">
        <v>13</v>
      </c>
      <c r="E12" s="648">
        <v>2487</v>
      </c>
      <c r="F12" s="649">
        <v>100</v>
      </c>
      <c r="G12" s="1207">
        <v>2015</v>
      </c>
      <c r="H12" s="651">
        <v>30000</v>
      </c>
      <c r="I12" s="532">
        <v>30000</v>
      </c>
      <c r="J12" s="1209">
        <v>0</v>
      </c>
      <c r="K12" s="533">
        <v>15822</v>
      </c>
      <c r="L12" s="1210">
        <v>27473</v>
      </c>
      <c r="M12" s="1211" t="s">
        <v>356</v>
      </c>
      <c r="N12" s="1212" t="s">
        <v>285</v>
      </c>
      <c r="O12" s="1213" t="s">
        <v>434</v>
      </c>
      <c r="P12" s="657">
        <f t="shared" si="1"/>
        <v>14178</v>
      </c>
      <c r="Q12" s="1189"/>
      <c r="R12" s="412"/>
      <c r="S12" s="8"/>
      <c r="T12" s="8"/>
    </row>
    <row r="13" spans="1:20" ht="72.75" customHeight="1" thickBot="1" x14ac:dyDescent="0.25">
      <c r="A13" s="1362"/>
      <c r="B13" s="58"/>
      <c r="C13" s="1132">
        <v>30000</v>
      </c>
      <c r="D13" s="1198" t="s">
        <v>13</v>
      </c>
      <c r="E13" s="471">
        <v>2487</v>
      </c>
      <c r="F13" s="663">
        <v>100</v>
      </c>
      <c r="G13" s="1199">
        <v>2016</v>
      </c>
      <c r="H13" s="1129">
        <v>30000</v>
      </c>
      <c r="I13" s="1115">
        <f>H13</f>
        <v>30000</v>
      </c>
      <c r="J13" s="1012">
        <v>0</v>
      </c>
      <c r="K13" s="366">
        <v>44178</v>
      </c>
      <c r="L13" s="1218">
        <v>2784</v>
      </c>
      <c r="M13" s="1223" t="s">
        <v>436</v>
      </c>
      <c r="N13" s="1224" t="s">
        <v>459</v>
      </c>
      <c r="O13" s="1225" t="s">
        <v>435</v>
      </c>
      <c r="P13" s="360">
        <f t="shared" si="1"/>
        <v>-14178</v>
      </c>
      <c r="Q13" s="1404" t="s">
        <v>428</v>
      </c>
      <c r="R13" s="412"/>
      <c r="S13" s="8"/>
      <c r="T13" s="8"/>
    </row>
    <row r="14" spans="1:20" s="1160" customFormat="1" ht="102" customHeight="1" thickBot="1" x14ac:dyDescent="0.25">
      <c r="A14" s="1362"/>
      <c r="B14" s="60"/>
      <c r="C14" s="531">
        <v>30000</v>
      </c>
      <c r="D14" s="1204" t="s">
        <v>13</v>
      </c>
      <c r="E14" s="648">
        <v>2487</v>
      </c>
      <c r="F14" s="649">
        <v>100</v>
      </c>
      <c r="G14" s="1207">
        <v>2017</v>
      </c>
      <c r="H14" s="651">
        <v>30000</v>
      </c>
      <c r="I14" s="532">
        <f>H14</f>
        <v>30000</v>
      </c>
      <c r="J14" s="1209">
        <v>0</v>
      </c>
      <c r="K14" s="533">
        <v>30000</v>
      </c>
      <c r="L14" s="653">
        <v>0</v>
      </c>
      <c r="M14" s="1220" t="s">
        <v>456</v>
      </c>
      <c r="N14" s="1221" t="s">
        <v>458</v>
      </c>
      <c r="O14" s="1222" t="s">
        <v>452</v>
      </c>
      <c r="P14" s="652">
        <v>0</v>
      </c>
      <c r="Q14" s="1404"/>
      <c r="R14" s="632"/>
      <c r="S14" s="1159"/>
      <c r="T14" s="1159"/>
    </row>
    <row r="15" spans="1:20" ht="90.75" customHeight="1" thickBot="1" x14ac:dyDescent="0.25">
      <c r="A15" s="1362"/>
      <c r="B15" s="58"/>
      <c r="C15" s="1132">
        <v>30000</v>
      </c>
      <c r="D15" s="1198" t="s">
        <v>13</v>
      </c>
      <c r="E15" s="471">
        <v>2487</v>
      </c>
      <c r="F15" s="663">
        <v>100</v>
      </c>
      <c r="G15" s="1199">
        <v>2018</v>
      </c>
      <c r="H15" s="1129">
        <v>30000</v>
      </c>
      <c r="I15" s="1115">
        <f>H15</f>
        <v>30000</v>
      </c>
      <c r="J15" s="1012">
        <v>0</v>
      </c>
      <c r="K15" s="366">
        <v>30027</v>
      </c>
      <c r="L15" s="1218">
        <v>93780</v>
      </c>
      <c r="M15" s="1220" t="s">
        <v>456</v>
      </c>
      <c r="N15" s="1221" t="s">
        <v>457</v>
      </c>
      <c r="O15" s="1222" t="s">
        <v>454</v>
      </c>
      <c r="P15" s="657">
        <f t="shared" si="1"/>
        <v>-27</v>
      </c>
      <c r="Q15" s="1404"/>
      <c r="R15" s="412"/>
      <c r="S15" s="8"/>
      <c r="T15" s="8"/>
    </row>
    <row r="16" spans="1:20" ht="69.95" customHeight="1" thickBot="1" x14ac:dyDescent="0.25">
      <c r="A16" s="1376"/>
      <c r="B16" s="58"/>
      <c r="C16" s="1133">
        <v>30000</v>
      </c>
      <c r="D16" s="1226" t="s">
        <v>13</v>
      </c>
      <c r="E16" s="1145">
        <v>2487</v>
      </c>
      <c r="F16" s="1238">
        <v>100</v>
      </c>
      <c r="G16" s="1239">
        <v>2019</v>
      </c>
      <c r="H16" s="781">
        <v>30000</v>
      </c>
      <c r="I16" s="777">
        <f>H16</f>
        <v>30000</v>
      </c>
      <c r="J16" s="1230">
        <v>0</v>
      </c>
      <c r="K16" s="855">
        <v>32677</v>
      </c>
      <c r="L16" s="1095">
        <v>11774</v>
      </c>
      <c r="M16" s="1231" t="s">
        <v>451</v>
      </c>
      <c r="N16" s="1232" t="s">
        <v>455</v>
      </c>
      <c r="O16" s="1233" t="s">
        <v>453</v>
      </c>
      <c r="P16" s="236">
        <f>I16-K16</f>
        <v>-2677</v>
      </c>
      <c r="Q16" s="1404"/>
      <c r="R16" s="94"/>
      <c r="S16" s="8"/>
      <c r="T16" s="8"/>
    </row>
    <row r="17" spans="1:20" ht="18.75" customHeight="1" thickBot="1" x14ac:dyDescent="0.25">
      <c r="A17" s="384"/>
      <c r="B17" s="385"/>
      <c r="C17" s="386"/>
      <c r="D17" s="387"/>
      <c r="E17" s="388"/>
      <c r="F17" s="389"/>
      <c r="G17" s="390" t="s">
        <v>0</v>
      </c>
      <c r="H17" s="391">
        <f>SUM(H7:H16)</f>
        <v>298233</v>
      </c>
      <c r="I17" s="392">
        <f>SUM(I7:I16)</f>
        <v>298233</v>
      </c>
      <c r="J17" s="392">
        <f t="shared" ref="J17:L17" si="2">SUM(J7:J16)</f>
        <v>0</v>
      </c>
      <c r="K17" s="392">
        <f t="shared" si="2"/>
        <v>300027</v>
      </c>
      <c r="L17" s="392">
        <f t="shared" si="2"/>
        <v>141807</v>
      </c>
      <c r="M17" s="395"/>
      <c r="N17" s="396"/>
      <c r="O17" s="397"/>
      <c r="P17" s="398">
        <f>SUM(P7:P16)</f>
        <v>-1794</v>
      </c>
      <c r="Q17" s="1189"/>
      <c r="R17" s="412"/>
      <c r="S17" s="8"/>
      <c r="T17" s="8"/>
    </row>
    <row r="18" spans="1:20" ht="15" customHeight="1" x14ac:dyDescent="0.2">
      <c r="A18" s="31"/>
      <c r="B18" s="31"/>
      <c r="C18" s="31"/>
      <c r="D18" s="31"/>
      <c r="E18" s="31"/>
      <c r="F18" s="31"/>
      <c r="G18" s="31"/>
      <c r="H18" s="32"/>
      <c r="I18" s="31"/>
      <c r="J18" s="31"/>
      <c r="K18" s="31"/>
      <c r="L18" s="31"/>
      <c r="M18" s="31"/>
      <c r="N18" s="31"/>
      <c r="O18" s="31"/>
      <c r="P18" s="246"/>
      <c r="Q18" s="247"/>
      <c r="R18" s="246"/>
      <c r="S18" s="8"/>
      <c r="T18" s="8"/>
    </row>
    <row r="19" spans="1:20" ht="53.25" customHeight="1" x14ac:dyDescent="0.2">
      <c r="A19" s="6"/>
      <c r="B19" s="6"/>
      <c r="C19" s="6"/>
      <c r="D19" s="1119" t="s">
        <v>44</v>
      </c>
      <c r="E19" s="1364" t="s">
        <v>45</v>
      </c>
      <c r="F19" s="1364"/>
      <c r="G19" s="238" t="s">
        <v>206</v>
      </c>
      <c r="H19" s="1041" t="s">
        <v>207</v>
      </c>
      <c r="I19" s="73" t="s">
        <v>280</v>
      </c>
      <c r="J19" s="1042" t="s">
        <v>209</v>
      </c>
      <c r="K19" s="1091" t="s">
        <v>282</v>
      </c>
      <c r="L19" s="141"/>
      <c r="M19" s="6"/>
      <c r="N19" s="6"/>
      <c r="O19" s="6"/>
      <c r="P19" s="141"/>
      <c r="Q19" s="193"/>
      <c r="R19" s="193"/>
      <c r="S19" s="8"/>
      <c r="T19" s="8"/>
    </row>
    <row r="20" spans="1:20" ht="14.25" customHeight="1" x14ac:dyDescent="0.25">
      <c r="A20" s="8"/>
      <c r="B20" s="8"/>
      <c r="C20" s="8"/>
      <c r="D20" s="92"/>
      <c r="E20" s="146" t="s">
        <v>150</v>
      </c>
      <c r="F20" s="146" t="s">
        <v>24</v>
      </c>
      <c r="G20" s="73" t="s">
        <v>140</v>
      </c>
      <c r="H20" s="73" t="s">
        <v>141</v>
      </c>
      <c r="I20" s="81" t="s">
        <v>142</v>
      </c>
      <c r="J20" s="81" t="s">
        <v>143</v>
      </c>
      <c r="K20" s="82" t="s">
        <v>151</v>
      </c>
      <c r="L20" s="141"/>
      <c r="M20" s="8"/>
      <c r="N20" s="8"/>
      <c r="O20" s="8"/>
      <c r="P20" s="137"/>
      <c r="Q20" s="8"/>
      <c r="R20" s="8"/>
      <c r="S20" s="8"/>
      <c r="T20" s="8"/>
    </row>
    <row r="21" spans="1:20" s="1160" customFormat="1" ht="20.100000000000001" customHeight="1" x14ac:dyDescent="0.2">
      <c r="D21" s="75" t="s">
        <v>13</v>
      </c>
      <c r="E21" s="83">
        <v>2487</v>
      </c>
      <c r="F21" s="83">
        <v>100</v>
      </c>
      <c r="G21" s="78">
        <f>I17</f>
        <v>298233</v>
      </c>
      <c r="H21" s="78">
        <f>J17</f>
        <v>0</v>
      </c>
      <c r="I21" s="78">
        <f>K17</f>
        <v>300027</v>
      </c>
      <c r="J21" s="78">
        <f>L17</f>
        <v>141807</v>
      </c>
      <c r="K21" s="337">
        <f>G21-H21-I21</f>
        <v>-1794</v>
      </c>
      <c r="L21" s="1173"/>
    </row>
  </sheetData>
  <mergeCells count="25">
    <mergeCell ref="A7:A16"/>
    <mergeCell ref="B7:B8"/>
    <mergeCell ref="B9:B10"/>
    <mergeCell ref="R4:R5"/>
    <mergeCell ref="E19:F19"/>
    <mergeCell ref="E6:F6"/>
    <mergeCell ref="G6:H6"/>
    <mergeCell ref="M6:O6"/>
    <mergeCell ref="Q13:Q16"/>
    <mergeCell ref="A1:R1"/>
    <mergeCell ref="A2:R2"/>
    <mergeCell ref="A3:R3"/>
    <mergeCell ref="A4:A5"/>
    <mergeCell ref="B4:B5"/>
    <mergeCell ref="C4:C5"/>
    <mergeCell ref="D4:D5"/>
    <mergeCell ref="E4:F4"/>
    <mergeCell ref="G4:H4"/>
    <mergeCell ref="I4:I5"/>
    <mergeCell ref="J4:J5"/>
    <mergeCell ref="K4:K5"/>
    <mergeCell ref="M4:O4"/>
    <mergeCell ref="L4:L5"/>
    <mergeCell ref="P4:P5"/>
    <mergeCell ref="Q4:Q5"/>
  </mergeCells>
  <pageMargins left="1.3" right="0.1" top="0.3" bottom="0.18" header="0.5" footer="0.25"/>
  <pageSetup paperSize="9" scale="70" fitToHeight="0" orientation="landscape" r:id="rId1"/>
  <headerFooter alignWithMargins="0"/>
  <ignoredErrors>
    <ignoredError sqref="J17:L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21"/>
  <sheetViews>
    <sheetView topLeftCell="A16" zoomScaleNormal="100" workbookViewId="0">
      <selection activeCell="J21" sqref="J21"/>
    </sheetView>
  </sheetViews>
  <sheetFormatPr defaultRowHeight="12.75" x14ac:dyDescent="0.2"/>
  <cols>
    <col min="1" max="2" width="10.5703125" customWidth="1"/>
    <col min="3" max="3" width="8.85546875" customWidth="1"/>
    <col min="4" max="4" width="8.5703125" customWidth="1"/>
    <col min="5" max="5" width="7" customWidth="1"/>
    <col min="6" max="6" width="6.28515625" customWidth="1"/>
    <col min="7" max="7" width="7.140625" customWidth="1"/>
    <col min="8" max="8" width="7.5703125" style="15" customWidth="1"/>
    <col min="9" max="10" width="8.42578125" customWidth="1"/>
    <col min="11" max="11" width="9.140625" customWidth="1"/>
    <col min="12" max="12" width="8.42578125" customWidth="1"/>
    <col min="13" max="13" width="31.5703125" customWidth="1"/>
    <col min="14" max="14" width="9.7109375" customWidth="1"/>
    <col min="15" max="15" width="7.7109375" customWidth="1"/>
    <col min="16" max="16" width="9.7109375" customWidth="1"/>
    <col min="17" max="17" width="9.85546875" customWidth="1"/>
    <col min="18" max="18" width="8.42578125" customWidth="1"/>
  </cols>
  <sheetData>
    <row r="1" spans="1:25" ht="23.25" customHeight="1" x14ac:dyDescent="0.35">
      <c r="A1" s="1381" t="s">
        <v>20</v>
      </c>
      <c r="B1" s="1381"/>
      <c r="C1" s="1381"/>
      <c r="D1" s="1381"/>
      <c r="E1" s="1381"/>
      <c r="F1" s="1381"/>
      <c r="G1" s="1381"/>
      <c r="H1" s="1381"/>
      <c r="I1" s="1381"/>
      <c r="J1" s="1381"/>
      <c r="K1" s="1381"/>
      <c r="L1" s="1381"/>
      <c r="M1" s="1381"/>
      <c r="N1" s="1381"/>
      <c r="O1" s="1381"/>
      <c r="P1" s="1381"/>
      <c r="Q1" s="1381"/>
      <c r="R1" s="1381"/>
    </row>
    <row r="2" spans="1:25" ht="24.7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5" ht="19.5" customHeight="1" thickBot="1" x14ac:dyDescent="0.25">
      <c r="A3" s="1407" t="s">
        <v>447</v>
      </c>
      <c r="B3" s="1408"/>
      <c r="C3" s="1408"/>
      <c r="D3" s="1408"/>
      <c r="E3" s="1408"/>
      <c r="F3" s="1408"/>
      <c r="G3" s="1408"/>
      <c r="H3" s="1408"/>
      <c r="I3" s="1408"/>
      <c r="J3" s="1408"/>
      <c r="K3" s="1408"/>
      <c r="L3" s="1408"/>
      <c r="M3" s="1408"/>
      <c r="N3" s="1408"/>
      <c r="O3" s="1408"/>
      <c r="P3" s="1408"/>
      <c r="Q3" s="1408"/>
      <c r="R3" s="1409"/>
      <c r="S3" s="8"/>
      <c r="T3" s="8"/>
    </row>
    <row r="4" spans="1:25" ht="37.5" customHeight="1" x14ac:dyDescent="0.2">
      <c r="A4" s="1410" t="s">
        <v>53</v>
      </c>
      <c r="B4" s="1405" t="s">
        <v>3</v>
      </c>
      <c r="C4" s="1405" t="s">
        <v>217</v>
      </c>
      <c r="D4" s="1405" t="s">
        <v>29</v>
      </c>
      <c r="E4" s="1412" t="s">
        <v>4</v>
      </c>
      <c r="F4" s="1413"/>
      <c r="G4" s="1414" t="s">
        <v>186</v>
      </c>
      <c r="H4" s="1415"/>
      <c r="I4" s="1405" t="s">
        <v>206</v>
      </c>
      <c r="J4" s="1405" t="s">
        <v>207</v>
      </c>
      <c r="K4" s="1405" t="s">
        <v>208</v>
      </c>
      <c r="L4" s="1405" t="s">
        <v>209</v>
      </c>
      <c r="M4" s="1417" t="s">
        <v>26</v>
      </c>
      <c r="N4" s="1418"/>
      <c r="O4" s="1419"/>
      <c r="P4" s="1405" t="s">
        <v>210</v>
      </c>
      <c r="Q4" s="1413" t="s">
        <v>6</v>
      </c>
      <c r="R4" s="1405" t="s">
        <v>30</v>
      </c>
      <c r="S4" s="8"/>
      <c r="T4" s="8"/>
    </row>
    <row r="5" spans="1:25" ht="33.75" customHeight="1" thickBot="1" x14ac:dyDescent="0.25">
      <c r="A5" s="1411"/>
      <c r="B5" s="1406"/>
      <c r="C5" s="1406"/>
      <c r="D5" s="1406"/>
      <c r="E5" s="1182" t="s">
        <v>212</v>
      </c>
      <c r="F5" s="1176" t="s">
        <v>24</v>
      </c>
      <c r="G5" s="1177" t="s">
        <v>1</v>
      </c>
      <c r="H5" s="1178" t="s">
        <v>2</v>
      </c>
      <c r="I5" s="1406"/>
      <c r="J5" s="1406"/>
      <c r="K5" s="1406"/>
      <c r="L5" s="1406"/>
      <c r="M5" s="1174" t="s">
        <v>27</v>
      </c>
      <c r="N5" s="1179" t="s">
        <v>28</v>
      </c>
      <c r="O5" s="1180" t="s">
        <v>31</v>
      </c>
      <c r="P5" s="1406"/>
      <c r="Q5" s="1416"/>
      <c r="R5" s="1406"/>
      <c r="S5" s="8"/>
      <c r="T5" s="8"/>
    </row>
    <row r="6" spans="1:25" ht="15" customHeight="1" thickBot="1" x14ac:dyDescent="0.25">
      <c r="A6" s="1125">
        <v>1</v>
      </c>
      <c r="B6" s="1183">
        <v>2</v>
      </c>
      <c r="C6" s="1127">
        <v>3</v>
      </c>
      <c r="D6" s="587">
        <v>4</v>
      </c>
      <c r="E6" s="1377">
        <v>5</v>
      </c>
      <c r="F6" s="1379"/>
      <c r="G6" s="1377">
        <v>6</v>
      </c>
      <c r="H6" s="1379"/>
      <c r="I6" s="1127">
        <v>7</v>
      </c>
      <c r="J6" s="1127">
        <v>8</v>
      </c>
      <c r="K6" s="1127">
        <v>9</v>
      </c>
      <c r="L6" s="1126">
        <v>10</v>
      </c>
      <c r="M6" s="1377">
        <v>11</v>
      </c>
      <c r="N6" s="1378"/>
      <c r="O6" s="1379"/>
      <c r="P6" s="593" t="s">
        <v>144</v>
      </c>
      <c r="Q6" s="1126">
        <v>13</v>
      </c>
      <c r="R6" s="587">
        <v>14</v>
      </c>
      <c r="S6" s="8"/>
      <c r="T6" s="8"/>
    </row>
    <row r="7" spans="1:25" ht="18" customHeight="1" thickBot="1" x14ac:dyDescent="0.25">
      <c r="A7" s="1361" t="s">
        <v>37</v>
      </c>
      <c r="B7" s="1365" t="s">
        <v>22</v>
      </c>
      <c r="C7" s="1132">
        <v>30000</v>
      </c>
      <c r="D7" s="1138" t="s">
        <v>13</v>
      </c>
      <c r="E7" s="471">
        <v>2487</v>
      </c>
      <c r="F7" s="663">
        <v>100</v>
      </c>
      <c r="G7" s="1131">
        <v>2010</v>
      </c>
      <c r="H7" s="1129">
        <v>26096</v>
      </c>
      <c r="I7" s="664">
        <f>H7*F7/100</f>
        <v>26096</v>
      </c>
      <c r="J7" s="88">
        <v>0</v>
      </c>
      <c r="K7" s="88">
        <v>0</v>
      </c>
      <c r="L7" s="166">
        <v>0</v>
      </c>
      <c r="M7" s="357"/>
      <c r="N7" s="358"/>
      <c r="O7" s="359"/>
      <c r="P7" s="360">
        <f t="shared" ref="P7:P10" si="0">I7-J7-K7</f>
        <v>26096</v>
      </c>
      <c r="Q7" s="428"/>
      <c r="R7" s="94"/>
      <c r="S7" s="8"/>
      <c r="T7" s="8"/>
    </row>
    <row r="8" spans="1:25" ht="20.25" customHeight="1" thickBot="1" x14ac:dyDescent="0.25">
      <c r="A8" s="1362"/>
      <c r="B8" s="1365"/>
      <c r="C8" s="531">
        <v>30000</v>
      </c>
      <c r="D8" s="971" t="s">
        <v>13</v>
      </c>
      <c r="E8" s="648">
        <v>2487</v>
      </c>
      <c r="F8" s="649">
        <v>100</v>
      </c>
      <c r="G8" s="650">
        <v>2011</v>
      </c>
      <c r="H8" s="651">
        <v>30000</v>
      </c>
      <c r="I8" s="532">
        <f>H8*F8/100</f>
        <v>30000</v>
      </c>
      <c r="J8" s="1184">
        <v>0</v>
      </c>
      <c r="K8" s="1184">
        <v>0</v>
      </c>
      <c r="L8" s="1185">
        <v>0</v>
      </c>
      <c r="M8" s="1186"/>
      <c r="N8" s="1187"/>
      <c r="O8" s="1188"/>
      <c r="P8" s="657">
        <f t="shared" si="0"/>
        <v>30000</v>
      </c>
      <c r="Q8" s="1189"/>
      <c r="R8" s="412"/>
      <c r="S8" s="8"/>
      <c r="T8" s="8"/>
    </row>
    <row r="9" spans="1:25" ht="16.5" customHeight="1" thickBot="1" x14ac:dyDescent="0.25">
      <c r="A9" s="1362"/>
      <c r="B9" s="1365" t="s">
        <v>464</v>
      </c>
      <c r="C9" s="1132">
        <v>30000</v>
      </c>
      <c r="D9" s="1138" t="s">
        <v>13</v>
      </c>
      <c r="E9" s="471">
        <v>2487</v>
      </c>
      <c r="F9" s="663">
        <v>100</v>
      </c>
      <c r="G9" s="1131">
        <v>2012</v>
      </c>
      <c r="H9" s="1129">
        <v>30000</v>
      </c>
      <c r="I9" s="1115">
        <f>H9*F9/100</f>
        <v>30000</v>
      </c>
      <c r="J9" s="107">
        <v>0</v>
      </c>
      <c r="K9" s="88">
        <v>0</v>
      </c>
      <c r="L9" s="166">
        <v>0</v>
      </c>
      <c r="M9" s="1190"/>
      <c r="N9" s="1191"/>
      <c r="O9" s="1192"/>
      <c r="P9" s="360">
        <f t="shared" si="0"/>
        <v>30000</v>
      </c>
      <c r="Q9" s="428"/>
      <c r="R9" s="94"/>
      <c r="S9" s="8"/>
      <c r="T9" s="8"/>
    </row>
    <row r="10" spans="1:25" ht="21" customHeight="1" thickBot="1" x14ac:dyDescent="0.25">
      <c r="A10" s="1362"/>
      <c r="B10" s="1365"/>
      <c r="C10" s="531">
        <v>30000</v>
      </c>
      <c r="D10" s="971" t="s">
        <v>13</v>
      </c>
      <c r="E10" s="648">
        <v>2487</v>
      </c>
      <c r="F10" s="649">
        <v>100</v>
      </c>
      <c r="G10" s="650">
        <v>2013</v>
      </c>
      <c r="H10" s="651">
        <v>30000</v>
      </c>
      <c r="I10" s="532">
        <f>H10*F10/100</f>
        <v>30000</v>
      </c>
      <c r="J10" s="1193">
        <v>0</v>
      </c>
      <c r="K10" s="1194">
        <v>116096</v>
      </c>
      <c r="L10" s="1185">
        <v>0</v>
      </c>
      <c r="M10" s="1195"/>
      <c r="N10" s="1196"/>
      <c r="O10" s="1197"/>
      <c r="P10" s="657">
        <f t="shared" si="0"/>
        <v>-86096</v>
      </c>
      <c r="Q10" s="1189"/>
      <c r="R10" s="412"/>
      <c r="S10" s="8"/>
      <c r="T10" s="8"/>
    </row>
    <row r="11" spans="1:25" ht="21.75" customHeight="1" thickBot="1" x14ac:dyDescent="0.25">
      <c r="A11" s="1362"/>
      <c r="B11" s="58"/>
      <c r="C11" s="1132">
        <v>30000</v>
      </c>
      <c r="D11" s="1198" t="s">
        <v>13</v>
      </c>
      <c r="E11" s="471">
        <v>2487</v>
      </c>
      <c r="F11" s="663">
        <v>100</v>
      </c>
      <c r="G11" s="1199">
        <v>2014</v>
      </c>
      <c r="H11" s="1129">
        <v>30000</v>
      </c>
      <c r="I11" s="1115">
        <f>H11*F11/100</f>
        <v>30000</v>
      </c>
      <c r="J11" s="1012">
        <v>0</v>
      </c>
      <c r="K11" s="366">
        <v>30000</v>
      </c>
      <c r="L11" s="149">
        <v>0</v>
      </c>
      <c r="M11" s="1200"/>
      <c r="N11" s="1201"/>
      <c r="O11" s="1202"/>
      <c r="P11" s="1203">
        <v>0</v>
      </c>
      <c r="Q11" s="428"/>
      <c r="R11" s="94"/>
      <c r="S11" s="8"/>
      <c r="T11" s="8"/>
    </row>
    <row r="12" spans="1:25" ht="65.099999999999994" customHeight="1" thickBot="1" x14ac:dyDescent="0.25">
      <c r="A12" s="1362"/>
      <c r="B12" s="58"/>
      <c r="C12" s="531">
        <v>30000</v>
      </c>
      <c r="D12" s="1204" t="s">
        <v>13</v>
      </c>
      <c r="E12" s="1205">
        <v>2487</v>
      </c>
      <c r="F12" s="1206">
        <v>100</v>
      </c>
      <c r="G12" s="1207">
        <v>2015</v>
      </c>
      <c r="H12" s="1208">
        <v>30000</v>
      </c>
      <c r="I12" s="532">
        <f t="shared" ref="I12:I16" si="1">H12*F12/100</f>
        <v>30000</v>
      </c>
      <c r="J12" s="1209">
        <v>0</v>
      </c>
      <c r="K12" s="533">
        <v>18780</v>
      </c>
      <c r="L12" s="1210">
        <v>34647</v>
      </c>
      <c r="M12" s="1211" t="s">
        <v>281</v>
      </c>
      <c r="N12" s="1212" t="s">
        <v>345</v>
      </c>
      <c r="O12" s="1213" t="s">
        <v>279</v>
      </c>
      <c r="P12" s="1214">
        <v>0</v>
      </c>
      <c r="Q12" s="1189"/>
      <c r="R12" s="412"/>
      <c r="S12" s="8"/>
      <c r="T12" s="8"/>
    </row>
    <row r="13" spans="1:25" ht="65.099999999999994" customHeight="1" thickBot="1" x14ac:dyDescent="0.3">
      <c r="A13" s="1362"/>
      <c r="B13" s="58"/>
      <c r="C13" s="1132">
        <v>30000</v>
      </c>
      <c r="D13" s="1198" t="s">
        <v>13</v>
      </c>
      <c r="E13" s="1215">
        <v>2487</v>
      </c>
      <c r="F13" s="1216">
        <v>100</v>
      </c>
      <c r="G13" s="1217">
        <v>2016</v>
      </c>
      <c r="H13" s="365">
        <v>30000</v>
      </c>
      <c r="I13" s="1115">
        <f t="shared" si="1"/>
        <v>30000</v>
      </c>
      <c r="J13" s="1012">
        <v>0</v>
      </c>
      <c r="K13" s="1012">
        <v>0</v>
      </c>
      <c r="L13" s="1218">
        <v>55798</v>
      </c>
      <c r="M13" s="1200" t="s">
        <v>432</v>
      </c>
      <c r="N13" s="1201" t="s">
        <v>344</v>
      </c>
      <c r="O13" s="1202" t="s">
        <v>279</v>
      </c>
      <c r="P13" s="1203">
        <v>0</v>
      </c>
      <c r="Q13" s="428"/>
      <c r="R13" s="94"/>
      <c r="S13" s="8"/>
      <c r="T13" s="8"/>
      <c r="X13" s="441"/>
      <c r="Y13" s="441"/>
    </row>
    <row r="14" spans="1:25" ht="83.25" customHeight="1" thickBot="1" x14ac:dyDescent="0.3">
      <c r="A14" s="1362"/>
      <c r="B14" s="58"/>
      <c r="C14" s="531">
        <v>30000</v>
      </c>
      <c r="D14" s="1204" t="s">
        <v>13</v>
      </c>
      <c r="E14" s="1205">
        <v>2487</v>
      </c>
      <c r="F14" s="1206">
        <v>100</v>
      </c>
      <c r="G14" s="1219">
        <v>2017</v>
      </c>
      <c r="H14" s="1208">
        <v>30000</v>
      </c>
      <c r="I14" s="532">
        <f t="shared" si="1"/>
        <v>30000</v>
      </c>
      <c r="J14" s="1209">
        <v>0</v>
      </c>
      <c r="K14" s="1209">
        <v>0</v>
      </c>
      <c r="L14" s="1209">
        <v>0</v>
      </c>
      <c r="M14" s="1220" t="s">
        <v>433</v>
      </c>
      <c r="N14" s="1221" t="s">
        <v>430</v>
      </c>
      <c r="O14" s="1222" t="s">
        <v>431</v>
      </c>
      <c r="P14" s="1214">
        <v>0</v>
      </c>
      <c r="Q14" s="1189"/>
      <c r="R14" s="893"/>
      <c r="S14" s="8"/>
      <c r="T14" s="8"/>
      <c r="X14" s="441"/>
      <c r="Y14" s="441"/>
    </row>
    <row r="15" spans="1:25" ht="81" customHeight="1" thickBot="1" x14ac:dyDescent="0.3">
      <c r="A15" s="1362"/>
      <c r="B15" s="58"/>
      <c r="C15" s="1132">
        <v>30000</v>
      </c>
      <c r="D15" s="1198" t="s">
        <v>13</v>
      </c>
      <c r="E15" s="1215">
        <v>2487</v>
      </c>
      <c r="F15" s="1216">
        <v>100</v>
      </c>
      <c r="G15" s="1217">
        <v>2018</v>
      </c>
      <c r="H15" s="365">
        <v>30000</v>
      </c>
      <c r="I15" s="1115">
        <f t="shared" si="1"/>
        <v>30000</v>
      </c>
      <c r="J15" s="1012">
        <v>0</v>
      </c>
      <c r="K15" s="413">
        <v>101220</v>
      </c>
      <c r="L15" s="1218">
        <v>25964</v>
      </c>
      <c r="M15" s="1223" t="s">
        <v>460</v>
      </c>
      <c r="N15" s="1224" t="s">
        <v>461</v>
      </c>
      <c r="O15" s="1225" t="s">
        <v>431</v>
      </c>
      <c r="P15" s="1203">
        <v>0</v>
      </c>
      <c r="Q15" s="428"/>
      <c r="R15" s="402"/>
      <c r="S15" s="8"/>
      <c r="T15" s="8"/>
      <c r="X15" s="441"/>
      <c r="Y15" s="441"/>
    </row>
    <row r="16" spans="1:25" s="1160" customFormat="1" ht="42.75" customHeight="1" thickBot="1" x14ac:dyDescent="0.25">
      <c r="A16" s="1376"/>
      <c r="B16" s="58"/>
      <c r="C16" s="1133">
        <v>30000</v>
      </c>
      <c r="D16" s="1226" t="s">
        <v>13</v>
      </c>
      <c r="E16" s="1227">
        <v>2487</v>
      </c>
      <c r="F16" s="1228">
        <v>100</v>
      </c>
      <c r="G16" s="1229">
        <v>2019</v>
      </c>
      <c r="H16" s="855">
        <v>30000</v>
      </c>
      <c r="I16" s="1147">
        <f t="shared" si="1"/>
        <v>30000</v>
      </c>
      <c r="J16" s="1230">
        <v>0</v>
      </c>
      <c r="K16" s="1095">
        <v>33904</v>
      </c>
      <c r="L16" s="861">
        <v>18528</v>
      </c>
      <c r="M16" s="1231" t="s">
        <v>450</v>
      </c>
      <c r="N16" s="1232" t="s">
        <v>429</v>
      </c>
      <c r="O16" s="1233">
        <v>85000</v>
      </c>
      <c r="P16" s="1311">
        <f>I16-K16</f>
        <v>-3904</v>
      </c>
      <c r="Q16" s="1234"/>
      <c r="R16" s="681"/>
      <c r="S16" s="1159"/>
      <c r="T16" s="1159"/>
      <c r="X16" s="1172"/>
      <c r="Y16" s="1172"/>
    </row>
    <row r="17" spans="1:25" ht="21.95" customHeight="1" thickBot="1" x14ac:dyDescent="0.3">
      <c r="A17" s="384"/>
      <c r="B17" s="385"/>
      <c r="C17" s="386"/>
      <c r="D17" s="387"/>
      <c r="E17" s="388"/>
      <c r="F17" s="389"/>
      <c r="G17" s="623" t="s">
        <v>0</v>
      </c>
      <c r="H17" s="391">
        <f>SUM(H7:H16)</f>
        <v>296096</v>
      </c>
      <c r="I17" s="624">
        <f>SUM(I7:I16)</f>
        <v>296096</v>
      </c>
      <c r="J17" s="625">
        <f>SUM(J7:J12)</f>
        <v>0</v>
      </c>
      <c r="K17" s="625">
        <f>SUM(K7:K16)</f>
        <v>300000</v>
      </c>
      <c r="L17" s="626">
        <f>SUM(L7:L16)</f>
        <v>134937</v>
      </c>
      <c r="M17" s="627"/>
      <c r="N17" s="628"/>
      <c r="O17" s="629"/>
      <c r="P17" s="630">
        <f>SUM(P7:P16)</f>
        <v>-3904</v>
      </c>
      <c r="Q17" s="1235"/>
      <c r="R17" s="892"/>
      <c r="S17" s="8"/>
      <c r="T17" s="8"/>
      <c r="X17" s="441"/>
      <c r="Y17" s="441"/>
    </row>
    <row r="18" spans="1:25" ht="15" customHeight="1" x14ac:dyDescent="0.25">
      <c r="A18" s="31"/>
      <c r="B18" s="31"/>
      <c r="C18" s="31"/>
      <c r="D18" s="31"/>
      <c r="E18" s="31"/>
      <c r="F18" s="31"/>
      <c r="G18" s="31"/>
      <c r="H18" s="32"/>
      <c r="I18" s="31"/>
      <c r="J18" s="31"/>
      <c r="K18" s="31"/>
      <c r="L18" s="31"/>
      <c r="M18" s="31"/>
      <c r="N18" s="31"/>
      <c r="O18" s="31"/>
      <c r="P18" s="246"/>
      <c r="Q18" s="441"/>
      <c r="R18" s="442"/>
      <c r="S18" s="8"/>
      <c r="T18" s="8"/>
    </row>
    <row r="19" spans="1:25" ht="56.25" customHeight="1" x14ac:dyDescent="0.25">
      <c r="A19" s="6"/>
      <c r="B19" s="6"/>
      <c r="C19" s="6"/>
      <c r="D19" s="1120" t="s">
        <v>44</v>
      </c>
      <c r="E19" s="1420" t="s">
        <v>45</v>
      </c>
      <c r="F19" s="1420"/>
      <c r="G19" s="163" t="s">
        <v>206</v>
      </c>
      <c r="H19" s="1041" t="s">
        <v>207</v>
      </c>
      <c r="I19" s="1091" t="s">
        <v>280</v>
      </c>
      <c r="J19" s="1054" t="s">
        <v>209</v>
      </c>
      <c r="K19" s="163" t="s">
        <v>282</v>
      </c>
      <c r="L19" s="143"/>
      <c r="M19" s="6"/>
      <c r="N19" s="6"/>
      <c r="O19" s="6"/>
      <c r="P19" s="136"/>
      <c r="Q19" s="193"/>
      <c r="R19" s="193"/>
      <c r="S19" s="8"/>
      <c r="T19" s="8"/>
    </row>
    <row r="20" spans="1:25" ht="13.5" customHeight="1" x14ac:dyDescent="0.2">
      <c r="A20" s="8"/>
      <c r="B20" s="8"/>
      <c r="C20" s="8"/>
      <c r="D20" s="92"/>
      <c r="E20" s="295" t="s">
        <v>150</v>
      </c>
      <c r="F20" s="295" t="s">
        <v>24</v>
      </c>
      <c r="G20" s="73" t="s">
        <v>140</v>
      </c>
      <c r="H20" s="73" t="s">
        <v>141</v>
      </c>
      <c r="I20" s="73" t="s">
        <v>142</v>
      </c>
      <c r="J20" s="73" t="s">
        <v>143</v>
      </c>
      <c r="K20" s="293" t="s">
        <v>151</v>
      </c>
      <c r="L20" s="144"/>
      <c r="M20" s="8"/>
      <c r="N20" s="8"/>
      <c r="O20" s="8"/>
      <c r="P20" s="137"/>
      <c r="Q20" s="8"/>
      <c r="R20" s="8"/>
      <c r="S20" s="8"/>
      <c r="T20" s="8"/>
    </row>
    <row r="21" spans="1:25" s="1160" customFormat="1" ht="20.100000000000001" customHeight="1" x14ac:dyDescent="0.2">
      <c r="D21" s="75" t="s">
        <v>13</v>
      </c>
      <c r="E21" s="83">
        <v>2487</v>
      </c>
      <c r="F21" s="83">
        <v>100</v>
      </c>
      <c r="G21" s="78">
        <f>I17</f>
        <v>296096</v>
      </c>
      <c r="H21" s="79">
        <f>J17</f>
        <v>0</v>
      </c>
      <c r="I21" s="79">
        <f>K17</f>
        <v>300000</v>
      </c>
      <c r="J21" s="79">
        <f>L17</f>
        <v>134937</v>
      </c>
      <c r="K21" s="337">
        <f>G21-H21-I21</f>
        <v>-3904</v>
      </c>
    </row>
  </sheetData>
  <mergeCells count="24">
    <mergeCell ref="Q4:Q5"/>
    <mergeCell ref="M4:O4"/>
    <mergeCell ref="P4:P5"/>
    <mergeCell ref="L4:L5"/>
    <mergeCell ref="E19:F19"/>
    <mergeCell ref="E6:F6"/>
    <mergeCell ref="G6:H6"/>
    <mergeCell ref="M6:O6"/>
    <mergeCell ref="A7:A16"/>
    <mergeCell ref="B7:B8"/>
    <mergeCell ref="B9:B10"/>
    <mergeCell ref="R4:R5"/>
    <mergeCell ref="A1:R1"/>
    <mergeCell ref="A2:R2"/>
    <mergeCell ref="A3:R3"/>
    <mergeCell ref="A4:A5"/>
    <mergeCell ref="B4:B5"/>
    <mergeCell ref="C4:C5"/>
    <mergeCell ref="D4:D5"/>
    <mergeCell ref="E4:F4"/>
    <mergeCell ref="G4:H4"/>
    <mergeCell ref="I4:I5"/>
    <mergeCell ref="J4:J5"/>
    <mergeCell ref="K4:K5"/>
  </mergeCells>
  <pageMargins left="1.35" right="0.1" top="0.55000000000000004" bottom="0.18" header="0.5" footer="0.25"/>
  <pageSetup paperSize="9" scale="74" fitToHeight="0" orientation="landscape" r:id="rId1"/>
  <headerFooter alignWithMargins="0"/>
  <ignoredErrors>
    <ignoredError sqref="K17:L17" formulaRange="1"/>
    <ignoredError sqref="J17"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33"/>
  <sheetViews>
    <sheetView topLeftCell="A22" zoomScaleNormal="100" workbookViewId="0">
      <selection activeCell="K38" sqref="K38"/>
    </sheetView>
  </sheetViews>
  <sheetFormatPr defaultRowHeight="12.75" x14ac:dyDescent="0.2"/>
  <cols>
    <col min="1" max="1" width="10.85546875" customWidth="1"/>
    <col min="2" max="2" width="10.28515625" customWidth="1"/>
    <col min="3" max="3" width="8.5703125" customWidth="1"/>
    <col min="4" max="4" width="7.7109375" customWidth="1"/>
    <col min="5" max="5" width="6.28515625" customWidth="1"/>
    <col min="6" max="6" width="5.42578125" customWidth="1"/>
    <col min="7" max="7" width="7.140625" customWidth="1"/>
    <col min="8" max="8" width="7.5703125" style="15" customWidth="1"/>
    <col min="9" max="9" width="8.7109375" customWidth="1"/>
    <col min="10" max="10" width="7.28515625" customWidth="1"/>
    <col min="11" max="11" width="9.28515625" customWidth="1"/>
    <col min="12" max="12" width="9" customWidth="1"/>
    <col min="13" max="13" width="35.140625" customWidth="1"/>
    <col min="14" max="14" width="9.7109375" customWidth="1"/>
    <col min="15" max="15" width="6" customWidth="1"/>
    <col min="16" max="16" width="9.5703125" customWidth="1"/>
    <col min="17" max="17" width="10.28515625" customWidth="1"/>
    <col min="18" max="18" width="8.85546875" customWidth="1"/>
  </cols>
  <sheetData>
    <row r="1" spans="1:20" ht="23.2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19.5"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8.75" customHeight="1" thickBot="1" x14ac:dyDescent="0.25">
      <c r="A3" s="1407" t="s">
        <v>447</v>
      </c>
      <c r="B3" s="1408"/>
      <c r="C3" s="1408"/>
      <c r="D3" s="1408"/>
      <c r="E3" s="1408"/>
      <c r="F3" s="1408"/>
      <c r="G3" s="1408"/>
      <c r="H3" s="1408"/>
      <c r="I3" s="1408"/>
      <c r="J3" s="1408"/>
      <c r="K3" s="1408"/>
      <c r="L3" s="1408"/>
      <c r="M3" s="1408"/>
      <c r="N3" s="1408"/>
      <c r="O3" s="1408"/>
      <c r="P3" s="1408"/>
      <c r="Q3" s="1408"/>
      <c r="R3" s="1409"/>
      <c r="S3" s="8"/>
      <c r="T3" s="8"/>
    </row>
    <row r="4" spans="1:20" ht="36.75" customHeight="1" x14ac:dyDescent="0.2">
      <c r="A4" s="1410" t="s">
        <v>149</v>
      </c>
      <c r="B4" s="1405" t="s">
        <v>3</v>
      </c>
      <c r="C4" s="1405" t="s">
        <v>217</v>
      </c>
      <c r="D4" s="1405" t="s">
        <v>167</v>
      </c>
      <c r="E4" s="1412" t="s">
        <v>4</v>
      </c>
      <c r="F4" s="1413"/>
      <c r="G4" s="1414" t="s">
        <v>186</v>
      </c>
      <c r="H4" s="1415"/>
      <c r="I4" s="1405" t="s">
        <v>206</v>
      </c>
      <c r="J4" s="1413" t="s">
        <v>207</v>
      </c>
      <c r="K4" s="1405" t="s">
        <v>208</v>
      </c>
      <c r="L4" s="1405" t="s">
        <v>209</v>
      </c>
      <c r="M4" s="1417" t="s">
        <v>26</v>
      </c>
      <c r="N4" s="1418"/>
      <c r="O4" s="1419"/>
      <c r="P4" s="1405" t="s">
        <v>210</v>
      </c>
      <c r="Q4" s="1413" t="s">
        <v>6</v>
      </c>
      <c r="R4" s="1405" t="s">
        <v>30</v>
      </c>
      <c r="S4" s="8"/>
      <c r="T4" s="8"/>
    </row>
    <row r="5" spans="1:20" ht="27.75" customHeight="1" thickBot="1" x14ac:dyDescent="0.25">
      <c r="A5" s="1411"/>
      <c r="B5" s="1406"/>
      <c r="C5" s="1406"/>
      <c r="D5" s="1406"/>
      <c r="E5" s="1176" t="s">
        <v>19</v>
      </c>
      <c r="F5" s="1176" t="s">
        <v>24</v>
      </c>
      <c r="G5" s="1177" t="s">
        <v>1</v>
      </c>
      <c r="H5" s="1178" t="s">
        <v>2</v>
      </c>
      <c r="I5" s="1406"/>
      <c r="J5" s="1416"/>
      <c r="K5" s="1406"/>
      <c r="L5" s="1406"/>
      <c r="M5" s="1174" t="s">
        <v>27</v>
      </c>
      <c r="N5" s="1179" t="s">
        <v>28</v>
      </c>
      <c r="O5" s="1180" t="s">
        <v>168</v>
      </c>
      <c r="P5" s="1406"/>
      <c r="Q5" s="1416"/>
      <c r="R5" s="1406"/>
      <c r="S5" s="8"/>
      <c r="T5" s="8"/>
    </row>
    <row r="6" spans="1:20" ht="15.75" customHeight="1" thickBot="1" x14ac:dyDescent="0.25">
      <c r="A6" s="1135">
        <v>1</v>
      </c>
      <c r="B6" s="610">
        <v>2</v>
      </c>
      <c r="C6" s="1136">
        <v>3</v>
      </c>
      <c r="D6" s="610">
        <v>4</v>
      </c>
      <c r="E6" s="1355">
        <v>5</v>
      </c>
      <c r="F6" s="1357"/>
      <c r="G6" s="1355">
        <v>6</v>
      </c>
      <c r="H6" s="1357"/>
      <c r="I6" s="1136">
        <v>7</v>
      </c>
      <c r="J6" s="1136">
        <v>8</v>
      </c>
      <c r="K6" s="1136">
        <v>9</v>
      </c>
      <c r="L6" s="1137">
        <v>10</v>
      </c>
      <c r="M6" s="1355">
        <v>11</v>
      </c>
      <c r="N6" s="1356"/>
      <c r="O6" s="1357"/>
      <c r="P6" s="613" t="s">
        <v>144</v>
      </c>
      <c r="Q6" s="1137">
        <v>13</v>
      </c>
      <c r="R6" s="610">
        <v>14</v>
      </c>
      <c r="S6" s="8"/>
      <c r="T6" s="8"/>
    </row>
    <row r="7" spans="1:20" ht="13.5" customHeight="1" x14ac:dyDescent="0.2">
      <c r="A7" s="1361" t="s">
        <v>35</v>
      </c>
      <c r="B7" s="1365" t="s">
        <v>36</v>
      </c>
      <c r="C7" s="1366">
        <v>30000</v>
      </c>
      <c r="D7" s="786" t="s">
        <v>12</v>
      </c>
      <c r="E7" s="96">
        <v>772</v>
      </c>
      <c r="F7" s="287">
        <v>31</v>
      </c>
      <c r="G7" s="1367">
        <v>2010</v>
      </c>
      <c r="H7" s="1368">
        <v>28233</v>
      </c>
      <c r="I7" s="582">
        <f>H7*F7/100</f>
        <v>8752.23</v>
      </c>
      <c r="J7" s="91">
        <v>0</v>
      </c>
      <c r="K7" s="91">
        <v>0</v>
      </c>
      <c r="L7" s="156">
        <v>0</v>
      </c>
      <c r="M7" s="583"/>
      <c r="N7" s="584"/>
      <c r="O7" s="585"/>
      <c r="P7" s="303">
        <f>I7-J7-K7</f>
        <v>8752.23</v>
      </c>
      <c r="Q7" s="1017"/>
      <c r="R7" s="13"/>
      <c r="S7" s="8"/>
      <c r="T7" s="8"/>
    </row>
    <row r="8" spans="1:20" ht="15" customHeight="1" thickBot="1" x14ac:dyDescent="0.25">
      <c r="A8" s="1362"/>
      <c r="B8" s="1365"/>
      <c r="C8" s="1366"/>
      <c r="D8" s="1134" t="s">
        <v>13</v>
      </c>
      <c r="E8" s="420">
        <v>1718</v>
      </c>
      <c r="F8" s="421">
        <v>69</v>
      </c>
      <c r="G8" s="1367"/>
      <c r="H8" s="1368"/>
      <c r="I8" s="526">
        <f>H7*F8/100</f>
        <v>19480.77</v>
      </c>
      <c r="J8" s="474">
        <v>0</v>
      </c>
      <c r="K8" s="474">
        <v>0</v>
      </c>
      <c r="L8" s="567">
        <v>0</v>
      </c>
      <c r="M8" s="433"/>
      <c r="N8" s="434"/>
      <c r="O8" s="435"/>
      <c r="P8" s="425">
        <f t="shared" ref="P8:P18" si="0">I8-J8-K8</f>
        <v>19480.77</v>
      </c>
      <c r="Q8" s="1181"/>
      <c r="R8" s="427"/>
      <c r="S8" s="8"/>
      <c r="T8" s="8"/>
    </row>
    <row r="9" spans="1:20" ht="13.5" customHeight="1" x14ac:dyDescent="0.2">
      <c r="A9" s="1362"/>
      <c r="B9" s="58"/>
      <c r="C9" s="1369">
        <v>30000</v>
      </c>
      <c r="D9" s="538" t="s">
        <v>12</v>
      </c>
      <c r="E9" s="478">
        <v>772</v>
      </c>
      <c r="F9" s="479">
        <v>31</v>
      </c>
      <c r="G9" s="1371">
        <v>2011</v>
      </c>
      <c r="H9" s="1373">
        <v>30000</v>
      </c>
      <c r="I9" s="480">
        <f>H9*F9/100</f>
        <v>9300</v>
      </c>
      <c r="J9" s="481">
        <v>0</v>
      </c>
      <c r="K9" s="481">
        <v>0</v>
      </c>
      <c r="L9" s="515">
        <v>0</v>
      </c>
      <c r="M9" s="505"/>
      <c r="N9" s="506"/>
      <c r="O9" s="527"/>
      <c r="P9" s="485">
        <f t="shared" si="0"/>
        <v>9300</v>
      </c>
      <c r="Q9" s="690"/>
      <c r="R9" s="486"/>
      <c r="S9" s="8"/>
      <c r="T9" s="8"/>
    </row>
    <row r="10" spans="1:20" ht="13.5" customHeight="1" thickBot="1" x14ac:dyDescent="0.25">
      <c r="A10" s="1362"/>
      <c r="B10" s="1380" t="s">
        <v>463</v>
      </c>
      <c r="C10" s="1370"/>
      <c r="D10" s="545" t="s">
        <v>13</v>
      </c>
      <c r="E10" s="546">
        <v>1718</v>
      </c>
      <c r="F10" s="547">
        <v>69</v>
      </c>
      <c r="G10" s="1372"/>
      <c r="H10" s="1374"/>
      <c r="I10" s="490">
        <f>H9*F10/100</f>
        <v>20700</v>
      </c>
      <c r="J10" s="491">
        <v>0</v>
      </c>
      <c r="K10" s="491">
        <v>0</v>
      </c>
      <c r="L10" s="570">
        <v>0</v>
      </c>
      <c r="M10" s="571"/>
      <c r="N10" s="572"/>
      <c r="O10" s="573"/>
      <c r="P10" s="496">
        <f t="shared" si="0"/>
        <v>20700</v>
      </c>
      <c r="Q10" s="691"/>
      <c r="R10" s="378"/>
      <c r="S10" s="8"/>
      <c r="T10" s="8"/>
    </row>
    <row r="11" spans="1:20" ht="13.5" customHeight="1" x14ac:dyDescent="0.2">
      <c r="A11" s="1362"/>
      <c r="B11" s="1380"/>
      <c r="C11" s="1369">
        <v>30000</v>
      </c>
      <c r="D11" s="538" t="s">
        <v>12</v>
      </c>
      <c r="E11" s="478">
        <v>772</v>
      </c>
      <c r="F11" s="479">
        <v>31</v>
      </c>
      <c r="G11" s="1371">
        <v>2012</v>
      </c>
      <c r="H11" s="1373">
        <v>30000</v>
      </c>
      <c r="I11" s="480">
        <f>H11*F11/100</f>
        <v>9300</v>
      </c>
      <c r="J11" s="521">
        <v>0</v>
      </c>
      <c r="K11" s="481">
        <v>0</v>
      </c>
      <c r="L11" s="515">
        <v>0</v>
      </c>
      <c r="M11" s="522"/>
      <c r="N11" s="523"/>
      <c r="O11" s="524"/>
      <c r="P11" s="485">
        <f t="shared" si="0"/>
        <v>9300</v>
      </c>
      <c r="Q11" s="690"/>
      <c r="R11" s="486"/>
      <c r="S11" s="8"/>
      <c r="T11" s="8"/>
    </row>
    <row r="12" spans="1:20" ht="15" customHeight="1" thickBot="1" x14ac:dyDescent="0.25">
      <c r="A12" s="1362"/>
      <c r="B12" s="1380"/>
      <c r="C12" s="1370"/>
      <c r="D12" s="545" t="s">
        <v>13</v>
      </c>
      <c r="E12" s="546">
        <v>1718</v>
      </c>
      <c r="F12" s="547">
        <v>69</v>
      </c>
      <c r="G12" s="1372"/>
      <c r="H12" s="1374"/>
      <c r="I12" s="490">
        <f>H11*F12/100</f>
        <v>20700</v>
      </c>
      <c r="J12" s="518">
        <v>0</v>
      </c>
      <c r="K12" s="517">
        <v>0</v>
      </c>
      <c r="L12" s="493">
        <v>0</v>
      </c>
      <c r="M12" s="571"/>
      <c r="N12" s="572"/>
      <c r="O12" s="573"/>
      <c r="P12" s="496">
        <f t="shared" si="0"/>
        <v>20700</v>
      </c>
      <c r="Q12" s="691"/>
      <c r="R12" s="378"/>
      <c r="S12" s="8"/>
      <c r="T12" s="8"/>
    </row>
    <row r="13" spans="1:20" ht="12.75" customHeight="1" x14ac:dyDescent="0.2">
      <c r="A13" s="1362"/>
      <c r="B13" s="564"/>
      <c r="C13" s="1366">
        <v>30000</v>
      </c>
      <c r="D13" s="786" t="s">
        <v>12</v>
      </c>
      <c r="E13" s="96">
        <v>772</v>
      </c>
      <c r="F13" s="287">
        <v>31</v>
      </c>
      <c r="G13" s="1367">
        <v>2013</v>
      </c>
      <c r="H13" s="1368">
        <v>30000</v>
      </c>
      <c r="I13" s="102">
        <f>H13*F13/100</f>
        <v>9300</v>
      </c>
      <c r="J13" s="89">
        <v>0</v>
      </c>
      <c r="K13" s="188">
        <v>118233</v>
      </c>
      <c r="L13" s="156">
        <v>0</v>
      </c>
      <c r="M13" s="714"/>
      <c r="N13" s="717"/>
      <c r="O13" s="716"/>
      <c r="P13" s="303">
        <f t="shared" si="0"/>
        <v>-108933</v>
      </c>
      <c r="Q13" s="1017"/>
      <c r="R13" s="13"/>
      <c r="S13" s="8"/>
      <c r="T13" s="8"/>
    </row>
    <row r="14" spans="1:20" ht="15" customHeight="1" thickBot="1" x14ac:dyDescent="0.25">
      <c r="A14" s="1362"/>
      <c r="B14" s="564"/>
      <c r="C14" s="1366"/>
      <c r="D14" s="449" t="s">
        <v>13</v>
      </c>
      <c r="E14" s="420">
        <v>1718</v>
      </c>
      <c r="F14" s="421">
        <v>69</v>
      </c>
      <c r="G14" s="1367"/>
      <c r="H14" s="1368"/>
      <c r="I14" s="473">
        <f>H13*F14/100</f>
        <v>20700</v>
      </c>
      <c r="J14" s="108">
        <v>0</v>
      </c>
      <c r="K14" s="88">
        <v>0</v>
      </c>
      <c r="L14" s="166">
        <v>0</v>
      </c>
      <c r="M14" s="433"/>
      <c r="N14" s="434"/>
      <c r="O14" s="435"/>
      <c r="P14" s="425">
        <f t="shared" si="0"/>
        <v>20700</v>
      </c>
      <c r="Q14" s="926"/>
      <c r="R14" s="427"/>
      <c r="S14" s="8"/>
      <c r="T14" s="8"/>
    </row>
    <row r="15" spans="1:20" ht="80.099999999999994" customHeight="1" x14ac:dyDescent="0.2">
      <c r="A15" s="1362"/>
      <c r="B15" s="4"/>
      <c r="C15" s="1369">
        <v>30000</v>
      </c>
      <c r="D15" s="538" t="s">
        <v>12</v>
      </c>
      <c r="E15" s="478">
        <v>772</v>
      </c>
      <c r="F15" s="479">
        <v>31</v>
      </c>
      <c r="G15" s="1371">
        <v>2014</v>
      </c>
      <c r="H15" s="1373">
        <v>30000</v>
      </c>
      <c r="I15" s="502">
        <f>H15*F15/100</f>
        <v>9300</v>
      </c>
      <c r="J15" s="559">
        <v>0</v>
      </c>
      <c r="K15" s="561">
        <v>29787</v>
      </c>
      <c r="L15" s="562">
        <v>101266</v>
      </c>
      <c r="M15" s="692" t="s">
        <v>287</v>
      </c>
      <c r="N15" s="708" t="s">
        <v>439</v>
      </c>
      <c r="O15" s="709" t="s">
        <v>440</v>
      </c>
      <c r="P15" s="485">
        <f t="shared" si="0"/>
        <v>-20487</v>
      </c>
      <c r="Q15" s="499"/>
      <c r="R15" s="486"/>
      <c r="S15" s="8"/>
      <c r="T15" s="8"/>
    </row>
    <row r="16" spans="1:20" ht="15.75" customHeight="1" thickBot="1" x14ac:dyDescent="0.25">
      <c r="A16" s="1362"/>
      <c r="B16" s="4"/>
      <c r="C16" s="1370"/>
      <c r="D16" s="545" t="s">
        <v>13</v>
      </c>
      <c r="E16" s="546">
        <v>1718</v>
      </c>
      <c r="F16" s="547">
        <v>69</v>
      </c>
      <c r="G16" s="1372"/>
      <c r="H16" s="1374"/>
      <c r="I16" s="508">
        <f>H15*F16/100</f>
        <v>20700</v>
      </c>
      <c r="J16" s="548">
        <v>0</v>
      </c>
      <c r="K16" s="510">
        <v>0</v>
      </c>
      <c r="L16" s="500">
        <v>0</v>
      </c>
      <c r="M16" s="511"/>
      <c r="N16" s="549"/>
      <c r="O16" s="550"/>
      <c r="P16" s="496">
        <f t="shared" si="0"/>
        <v>20700</v>
      </c>
      <c r="Q16" s="551"/>
      <c r="R16" s="378"/>
      <c r="S16" s="8"/>
      <c r="T16" s="8"/>
    </row>
    <row r="17" spans="1:20" ht="102" customHeight="1" x14ac:dyDescent="0.2">
      <c r="A17" s="1362"/>
      <c r="B17" s="4"/>
      <c r="C17" s="1369">
        <v>30000</v>
      </c>
      <c r="D17" s="538" t="s">
        <v>12</v>
      </c>
      <c r="E17" s="478">
        <v>772</v>
      </c>
      <c r="F17" s="479">
        <v>31</v>
      </c>
      <c r="G17" s="1371">
        <v>2015</v>
      </c>
      <c r="H17" s="1373">
        <v>30000</v>
      </c>
      <c r="I17" s="502">
        <f>H17*F17/100</f>
        <v>9300</v>
      </c>
      <c r="J17" s="559">
        <v>0</v>
      </c>
      <c r="K17" s="504">
        <v>15822</v>
      </c>
      <c r="L17" s="560">
        <v>27794</v>
      </c>
      <c r="M17" s="692" t="s">
        <v>288</v>
      </c>
      <c r="N17" s="708" t="s">
        <v>437</v>
      </c>
      <c r="O17" s="709" t="s">
        <v>438</v>
      </c>
      <c r="P17" s="485">
        <f t="shared" si="0"/>
        <v>-6522</v>
      </c>
      <c r="Q17" s="927"/>
      <c r="R17" s="486"/>
      <c r="S17" s="8"/>
      <c r="T17" s="8"/>
    </row>
    <row r="18" spans="1:20" ht="15.75" customHeight="1" thickBot="1" x14ac:dyDescent="0.25">
      <c r="A18" s="1362"/>
      <c r="B18" s="4"/>
      <c r="C18" s="1370"/>
      <c r="D18" s="542" t="s">
        <v>13</v>
      </c>
      <c r="E18" s="543">
        <v>1718</v>
      </c>
      <c r="F18" s="544">
        <v>69</v>
      </c>
      <c r="G18" s="1372"/>
      <c r="H18" s="1374"/>
      <c r="I18" s="490">
        <f>H17*F18/100</f>
        <v>20700</v>
      </c>
      <c r="J18" s="518">
        <v>0</v>
      </c>
      <c r="K18" s="517">
        <v>0</v>
      </c>
      <c r="L18" s="493">
        <v>0</v>
      </c>
      <c r="M18" s="494"/>
      <c r="N18" s="495"/>
      <c r="O18" s="525"/>
      <c r="P18" s="496">
        <f t="shared" si="0"/>
        <v>20700</v>
      </c>
      <c r="Q18" s="501"/>
      <c r="R18" s="50"/>
      <c r="S18" s="8"/>
      <c r="T18" s="8"/>
    </row>
    <row r="19" spans="1:20" ht="39.950000000000003" customHeight="1" x14ac:dyDescent="0.2">
      <c r="A19" s="1362"/>
      <c r="B19" s="4"/>
      <c r="C19" s="1369">
        <v>30000</v>
      </c>
      <c r="D19" s="554" t="s">
        <v>12</v>
      </c>
      <c r="E19" s="555">
        <v>772</v>
      </c>
      <c r="F19" s="556">
        <v>31</v>
      </c>
      <c r="G19" s="1371">
        <v>2016</v>
      </c>
      <c r="H19" s="1373">
        <v>30000</v>
      </c>
      <c r="I19" s="502">
        <f>H19*F19/100</f>
        <v>9300</v>
      </c>
      <c r="J19" s="559">
        <v>0</v>
      </c>
      <c r="K19" s="504">
        <v>822</v>
      </c>
      <c r="L19" s="483">
        <v>9950</v>
      </c>
      <c r="M19" s="539" t="s">
        <v>441</v>
      </c>
      <c r="N19" s="540" t="s">
        <v>68</v>
      </c>
      <c r="O19" s="541" t="s">
        <v>199</v>
      </c>
      <c r="P19" s="485">
        <f t="shared" ref="P19:P20" si="1">I19-J19-K19</f>
        <v>8478</v>
      </c>
      <c r="Q19" s="507"/>
      <c r="R19" s="557"/>
      <c r="S19" s="8"/>
      <c r="T19" s="8"/>
    </row>
    <row r="20" spans="1:20" ht="17.25" customHeight="1" thickBot="1" x14ac:dyDescent="0.25">
      <c r="A20" s="1362"/>
      <c r="B20" s="4"/>
      <c r="C20" s="1370"/>
      <c r="D20" s="542" t="s">
        <v>13</v>
      </c>
      <c r="E20" s="543">
        <v>1718</v>
      </c>
      <c r="F20" s="544">
        <v>69</v>
      </c>
      <c r="G20" s="1372"/>
      <c r="H20" s="1374"/>
      <c r="I20" s="490">
        <f>H19*F20/100</f>
        <v>20700</v>
      </c>
      <c r="J20" s="518">
        <v>0</v>
      </c>
      <c r="K20" s="517">
        <v>0</v>
      </c>
      <c r="L20" s="493">
        <v>0</v>
      </c>
      <c r="M20" s="494"/>
      <c r="N20" s="495"/>
      <c r="O20" s="525"/>
      <c r="P20" s="496">
        <f t="shared" si="1"/>
        <v>20700</v>
      </c>
      <c r="Q20" s="558"/>
      <c r="R20" s="378"/>
      <c r="S20" s="8"/>
      <c r="T20" s="8"/>
    </row>
    <row r="21" spans="1:20" ht="39.950000000000003" customHeight="1" x14ac:dyDescent="0.2">
      <c r="A21" s="1362"/>
      <c r="B21" s="4"/>
      <c r="C21" s="1369">
        <v>30000</v>
      </c>
      <c r="D21" s="554" t="s">
        <v>12</v>
      </c>
      <c r="E21" s="555">
        <v>772</v>
      </c>
      <c r="F21" s="556">
        <v>31</v>
      </c>
      <c r="G21" s="1371">
        <v>2017</v>
      </c>
      <c r="H21" s="1373">
        <v>30000</v>
      </c>
      <c r="I21" s="502">
        <f>H21*F21/100</f>
        <v>9300</v>
      </c>
      <c r="J21" s="559">
        <v>0</v>
      </c>
      <c r="K21" s="503">
        <v>0</v>
      </c>
      <c r="L21" s="483">
        <v>9850</v>
      </c>
      <c r="M21" s="539" t="s">
        <v>441</v>
      </c>
      <c r="N21" s="540" t="s">
        <v>32</v>
      </c>
      <c r="O21" s="541">
        <v>20000</v>
      </c>
      <c r="P21" s="485">
        <f t="shared" ref="P21:P22" si="2">I21-J21-K21</f>
        <v>9300</v>
      </c>
      <c r="Q21" s="702"/>
      <c r="R21" s="557"/>
      <c r="S21" s="8"/>
      <c r="T21" s="8"/>
    </row>
    <row r="22" spans="1:20" ht="14.25" customHeight="1" thickBot="1" x14ac:dyDescent="0.25">
      <c r="A22" s="1362"/>
      <c r="B22" s="4"/>
      <c r="C22" s="1370"/>
      <c r="D22" s="542" t="s">
        <v>13</v>
      </c>
      <c r="E22" s="543">
        <v>1718</v>
      </c>
      <c r="F22" s="544">
        <v>69</v>
      </c>
      <c r="G22" s="1372"/>
      <c r="H22" s="1374"/>
      <c r="I22" s="490">
        <f>H21*F22/100</f>
        <v>20700</v>
      </c>
      <c r="J22" s="518">
        <v>0</v>
      </c>
      <c r="K22" s="517">
        <v>0</v>
      </c>
      <c r="L22" s="493">
        <v>0</v>
      </c>
      <c r="M22" s="494"/>
      <c r="N22" s="495"/>
      <c r="O22" s="525"/>
      <c r="P22" s="496">
        <f t="shared" si="2"/>
        <v>20700</v>
      </c>
      <c r="Q22" s="645"/>
      <c r="R22" s="378"/>
      <c r="S22" s="8"/>
      <c r="T22" s="8"/>
    </row>
    <row r="23" spans="1:20" ht="14.25" customHeight="1" x14ac:dyDescent="0.2">
      <c r="A23" s="1362"/>
      <c r="B23" s="4"/>
      <c r="C23" s="1369">
        <v>30000</v>
      </c>
      <c r="D23" s="554" t="s">
        <v>12</v>
      </c>
      <c r="E23" s="555">
        <v>772</v>
      </c>
      <c r="F23" s="556">
        <v>31</v>
      </c>
      <c r="G23" s="1371">
        <v>2018</v>
      </c>
      <c r="H23" s="1373">
        <v>30000</v>
      </c>
      <c r="I23" s="502">
        <f>H23*F23/100</f>
        <v>9300</v>
      </c>
      <c r="J23" s="559">
        <v>0</v>
      </c>
      <c r="K23" s="561">
        <v>35214</v>
      </c>
      <c r="L23" s="519">
        <v>0</v>
      </c>
      <c r="M23" s="539"/>
      <c r="N23" s="540"/>
      <c r="O23" s="541"/>
      <c r="P23" s="485">
        <f t="shared" ref="P23:P24" si="3">I23-J23-K23</f>
        <v>-25914</v>
      </c>
      <c r="Q23" s="702"/>
      <c r="R23" s="557"/>
      <c r="S23" s="8"/>
      <c r="T23" s="8"/>
    </row>
    <row r="24" spans="1:20" ht="14.25" customHeight="1" thickBot="1" x14ac:dyDescent="0.25">
      <c r="A24" s="1362"/>
      <c r="B24" s="4"/>
      <c r="C24" s="1370"/>
      <c r="D24" s="542" t="s">
        <v>13</v>
      </c>
      <c r="E24" s="543">
        <v>1718</v>
      </c>
      <c r="F24" s="544">
        <v>69</v>
      </c>
      <c r="G24" s="1372"/>
      <c r="H24" s="1374"/>
      <c r="I24" s="490">
        <f>H23*F24/100</f>
        <v>20700</v>
      </c>
      <c r="J24" s="518">
        <v>0</v>
      </c>
      <c r="K24" s="947">
        <v>68355</v>
      </c>
      <c r="L24" s="493">
        <v>0</v>
      </c>
      <c r="M24" s="494"/>
      <c r="N24" s="495"/>
      <c r="O24" s="525"/>
      <c r="P24" s="496">
        <f t="shared" si="3"/>
        <v>-47655</v>
      </c>
      <c r="Q24" s="929"/>
      <c r="R24" s="378"/>
      <c r="S24" s="8"/>
      <c r="T24" s="8"/>
    </row>
    <row r="25" spans="1:20" ht="14.25" customHeight="1" x14ac:dyDescent="0.2">
      <c r="A25" s="1362"/>
      <c r="B25" s="4"/>
      <c r="C25" s="1366">
        <v>30000</v>
      </c>
      <c r="D25" s="536" t="s">
        <v>12</v>
      </c>
      <c r="E25" s="187">
        <v>772</v>
      </c>
      <c r="F25" s="537">
        <v>31</v>
      </c>
      <c r="G25" s="1367">
        <v>2019</v>
      </c>
      <c r="H25" s="1368">
        <v>30000</v>
      </c>
      <c r="I25" s="476">
        <f>H25*F25/100</f>
        <v>9300</v>
      </c>
      <c r="J25" s="206">
        <v>0</v>
      </c>
      <c r="K25" s="235">
        <v>30601</v>
      </c>
      <c r="L25" s="89">
        <v>0</v>
      </c>
      <c r="M25" s="528"/>
      <c r="N25" s="529"/>
      <c r="O25" s="530"/>
      <c r="P25" s="303">
        <f t="shared" ref="P25:P26" si="4">I25-J25-K25</f>
        <v>-21301</v>
      </c>
      <c r="Q25" s="928"/>
      <c r="R25" s="94"/>
      <c r="S25" s="8"/>
      <c r="T25" s="8"/>
    </row>
    <row r="26" spans="1:20" ht="14.25" customHeight="1" thickBot="1" x14ac:dyDescent="0.25">
      <c r="A26" s="1376"/>
      <c r="B26" s="4"/>
      <c r="C26" s="1366"/>
      <c r="D26" s="452" t="s">
        <v>13</v>
      </c>
      <c r="E26" s="552">
        <v>1718</v>
      </c>
      <c r="F26" s="553">
        <v>69</v>
      </c>
      <c r="G26" s="1367"/>
      <c r="H26" s="1374"/>
      <c r="I26" s="473">
        <f>H25*F26/100</f>
        <v>20700</v>
      </c>
      <c r="J26" s="108">
        <v>0</v>
      </c>
      <c r="K26" s="355">
        <v>1166</v>
      </c>
      <c r="L26" s="166">
        <v>0</v>
      </c>
      <c r="M26" s="370"/>
      <c r="N26" s="371"/>
      <c r="O26" s="372"/>
      <c r="P26" s="425">
        <f t="shared" si="4"/>
        <v>19534</v>
      </c>
      <c r="Q26" s="929"/>
      <c r="R26" s="427"/>
      <c r="S26" s="8"/>
      <c r="T26" s="8"/>
    </row>
    <row r="27" spans="1:20" ht="21.75" customHeight="1" thickBot="1" x14ac:dyDescent="0.25">
      <c r="A27" s="384"/>
      <c r="B27" s="385"/>
      <c r="C27" s="386"/>
      <c r="D27" s="387"/>
      <c r="E27" s="388"/>
      <c r="F27" s="389"/>
      <c r="G27" s="623" t="s">
        <v>0</v>
      </c>
      <c r="H27" s="391">
        <f>SUM(H7:H26)</f>
        <v>298233</v>
      </c>
      <c r="I27" s="391">
        <f t="shared" ref="I27:L27" si="5">SUM(I7:I26)</f>
        <v>298233</v>
      </c>
      <c r="J27" s="391">
        <f t="shared" si="5"/>
        <v>0</v>
      </c>
      <c r="K27" s="391">
        <f t="shared" si="5"/>
        <v>300000</v>
      </c>
      <c r="L27" s="391">
        <f t="shared" si="5"/>
        <v>148860</v>
      </c>
      <c r="M27" s="395"/>
      <c r="N27" s="396"/>
      <c r="O27" s="397"/>
      <c r="P27" s="630">
        <f>SUM(P7:P26)</f>
        <v>-1767</v>
      </c>
      <c r="Q27" s="645"/>
      <c r="R27" s="412"/>
      <c r="S27" s="8"/>
      <c r="T27" s="8"/>
    </row>
    <row r="28" spans="1:20" ht="6.75" customHeight="1" x14ac:dyDescent="0.2">
      <c r="A28" s="31"/>
      <c r="B28" s="31"/>
      <c r="C28" s="31"/>
      <c r="D28" s="31"/>
      <c r="E28" s="31"/>
      <c r="F28" s="31"/>
      <c r="G28" s="31"/>
      <c r="H28" s="32"/>
      <c r="I28" s="31"/>
      <c r="J28" s="31"/>
      <c r="K28" s="31"/>
      <c r="L28" s="31"/>
      <c r="M28" s="31"/>
      <c r="N28" s="31"/>
      <c r="O28" s="31"/>
      <c r="P28" s="31"/>
      <c r="Q28" s="31"/>
      <c r="R28" s="31"/>
      <c r="S28" s="8"/>
      <c r="T28" s="8"/>
    </row>
    <row r="29" spans="1:20" ht="48.75" customHeight="1" x14ac:dyDescent="0.2">
      <c r="A29" s="6"/>
      <c r="B29" s="6"/>
      <c r="C29" s="6"/>
      <c r="D29" s="1119" t="s">
        <v>44</v>
      </c>
      <c r="E29" s="1364" t="s">
        <v>45</v>
      </c>
      <c r="F29" s="1364"/>
      <c r="G29" s="300" t="s">
        <v>206</v>
      </c>
      <c r="H29" s="1041" t="s">
        <v>207</v>
      </c>
      <c r="I29" s="1091" t="s">
        <v>280</v>
      </c>
      <c r="J29" s="1054" t="s">
        <v>209</v>
      </c>
      <c r="K29" s="300" t="s">
        <v>282</v>
      </c>
      <c r="L29" s="155"/>
      <c r="M29" s="6"/>
      <c r="N29" s="6"/>
      <c r="O29" s="6"/>
      <c r="P29" s="141"/>
      <c r="Q29" s="8"/>
      <c r="R29" s="8"/>
      <c r="S29" s="8"/>
      <c r="T29" s="8"/>
    </row>
    <row r="30" spans="1:20" ht="14.1" customHeight="1" x14ac:dyDescent="0.2">
      <c r="A30" s="8"/>
      <c r="B30" s="8"/>
      <c r="C30" s="8"/>
      <c r="D30" s="161"/>
      <c r="E30" s="162" t="s">
        <v>150</v>
      </c>
      <c r="F30" s="162" t="s">
        <v>24</v>
      </c>
      <c r="G30" s="439" t="s">
        <v>140</v>
      </c>
      <c r="H30" s="439" t="s">
        <v>141</v>
      </c>
      <c r="I30" s="439" t="s">
        <v>142</v>
      </c>
      <c r="J30" s="439" t="s">
        <v>143</v>
      </c>
      <c r="K30" s="1118" t="s">
        <v>408</v>
      </c>
      <c r="L30" s="155"/>
      <c r="M30" s="8"/>
      <c r="N30" s="8"/>
      <c r="O30" s="8"/>
      <c r="P30" s="137"/>
      <c r="Q30" s="8"/>
      <c r="R30" s="8"/>
      <c r="S30" s="8"/>
      <c r="T30" s="8"/>
    </row>
    <row r="31" spans="1:20" ht="14.1" customHeight="1" x14ac:dyDescent="0.2">
      <c r="D31" s="75" t="s">
        <v>12</v>
      </c>
      <c r="E31" s="83">
        <v>772</v>
      </c>
      <c r="F31" s="83">
        <v>31</v>
      </c>
      <c r="G31" s="139">
        <f>I17+I15+I13+I11+I9+I7+I19+I21+I25+I23</f>
        <v>92452.23</v>
      </c>
      <c r="H31" s="139">
        <f>J27</f>
        <v>0</v>
      </c>
      <c r="I31" s="201">
        <f>K23+K21+K19+K17+K15+K25+K13</f>
        <v>230479</v>
      </c>
      <c r="J31" s="201">
        <f>L27</f>
        <v>148860</v>
      </c>
      <c r="K31" s="208">
        <f>G31-H31-I31</f>
        <v>-138026.77000000002</v>
      </c>
      <c r="L31" s="149"/>
      <c r="P31" s="160"/>
    </row>
    <row r="32" spans="1:20" ht="14.1" customHeight="1" x14ac:dyDescent="0.2">
      <c r="D32" s="76" t="s">
        <v>13</v>
      </c>
      <c r="E32" s="83">
        <v>1718</v>
      </c>
      <c r="F32" s="83">
        <v>69</v>
      </c>
      <c r="G32" s="201">
        <f>I18+I16+I14+I12+I10+I8+I20+I22+I26+I24</f>
        <v>205780.77000000002</v>
      </c>
      <c r="H32" s="139">
        <f>J28</f>
        <v>0</v>
      </c>
      <c r="I32" s="201">
        <f>K24+K26</f>
        <v>69521</v>
      </c>
      <c r="J32" s="77">
        <v>0</v>
      </c>
      <c r="K32" s="208">
        <f>G32-H32-I32</f>
        <v>136259.77000000002</v>
      </c>
      <c r="L32" s="149"/>
    </row>
    <row r="33" spans="11:11" x14ac:dyDescent="0.2">
      <c r="K33" s="221"/>
    </row>
  </sheetData>
  <mergeCells count="54">
    <mergeCell ref="A7:A26"/>
    <mergeCell ref="A1:R1"/>
    <mergeCell ref="A2:R2"/>
    <mergeCell ref="A3:R3"/>
    <mergeCell ref="A4:A5"/>
    <mergeCell ref="B4:B5"/>
    <mergeCell ref="C4:C5"/>
    <mergeCell ref="D4:D5"/>
    <mergeCell ref="E4:F4"/>
    <mergeCell ref="G4:H4"/>
    <mergeCell ref="I4:I5"/>
    <mergeCell ref="J4:J5"/>
    <mergeCell ref="K4:K5"/>
    <mergeCell ref="M4:O4"/>
    <mergeCell ref="R4:R5"/>
    <mergeCell ref="Q4:Q5"/>
    <mergeCell ref="P4:P5"/>
    <mergeCell ref="L4:L5"/>
    <mergeCell ref="C19:C20"/>
    <mergeCell ref="G19:G20"/>
    <mergeCell ref="H19:H20"/>
    <mergeCell ref="G11:G12"/>
    <mergeCell ref="H11:H12"/>
    <mergeCell ref="E6:F6"/>
    <mergeCell ref="G6:H6"/>
    <mergeCell ref="C17:C18"/>
    <mergeCell ref="G17:G18"/>
    <mergeCell ref="H17:H18"/>
    <mergeCell ref="C9:C10"/>
    <mergeCell ref="G9:G10"/>
    <mergeCell ref="H9:H10"/>
    <mergeCell ref="C15:C16"/>
    <mergeCell ref="M6:O6"/>
    <mergeCell ref="H7:H8"/>
    <mergeCell ref="B10:B12"/>
    <mergeCell ref="C21:C22"/>
    <mergeCell ref="G21:G22"/>
    <mergeCell ref="H21:H22"/>
    <mergeCell ref="B7:B8"/>
    <mergeCell ref="H15:H16"/>
    <mergeCell ref="C13:C14"/>
    <mergeCell ref="C7:C8"/>
    <mergeCell ref="G13:G14"/>
    <mergeCell ref="G7:G8"/>
    <mergeCell ref="E29:F29"/>
    <mergeCell ref="C23:C24"/>
    <mergeCell ref="G23:G24"/>
    <mergeCell ref="H23:H24"/>
    <mergeCell ref="C11:C12"/>
    <mergeCell ref="H13:H14"/>
    <mergeCell ref="C25:C26"/>
    <mergeCell ref="G25:G26"/>
    <mergeCell ref="H25:H26"/>
    <mergeCell ref="G15:G16"/>
  </mergeCells>
  <pageMargins left="1.35" right="0.1" top="0.55000000000000004" bottom="0.05" header="0.25" footer="0.25"/>
  <pageSetup paperSize="9" scale="74" fitToHeight="0" orientation="landscape" r:id="rId1"/>
  <headerFooter alignWithMargins="0"/>
  <ignoredErrors>
    <ignoredError sqref="I17:I25 I11:I15 I8:I9 I10 I16 I31" formula="1"/>
    <ignoredError sqref="J27:L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25"/>
  <sheetViews>
    <sheetView topLeftCell="A16" zoomScaleNormal="100" workbookViewId="0">
      <selection activeCell="L16" sqref="L16"/>
    </sheetView>
  </sheetViews>
  <sheetFormatPr defaultRowHeight="12.75" x14ac:dyDescent="0.2"/>
  <cols>
    <col min="1" max="1" width="11" customWidth="1"/>
    <col min="2" max="2" width="10.140625" customWidth="1"/>
    <col min="3" max="3" width="8.85546875" customWidth="1"/>
    <col min="4" max="4" width="7.7109375" customWidth="1"/>
    <col min="5" max="5" width="5.42578125" customWidth="1"/>
    <col min="6" max="6" width="4.7109375" customWidth="1"/>
    <col min="7" max="7" width="6.85546875" customWidth="1"/>
    <col min="8" max="8" width="7.5703125" style="15" customWidth="1"/>
    <col min="9" max="9" width="8.5703125" customWidth="1"/>
    <col min="10" max="10" width="7.7109375" customWidth="1"/>
    <col min="11" max="11" width="8.5703125" customWidth="1"/>
    <col min="12" max="12" width="8.42578125" customWidth="1"/>
    <col min="13" max="13" width="43.85546875" customWidth="1"/>
    <col min="14" max="14" width="15.5703125" customWidth="1"/>
    <col min="15" max="15" width="6.42578125" customWidth="1"/>
    <col min="16" max="16" width="9.28515625" customWidth="1"/>
    <col min="17" max="17" width="9.140625" customWidth="1"/>
    <col min="18" max="18" width="8.42578125" customWidth="1"/>
  </cols>
  <sheetData>
    <row r="1" spans="1:20" ht="23.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21"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15.7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48</v>
      </c>
      <c r="B4" s="1343" t="s">
        <v>3</v>
      </c>
      <c r="C4" s="1343" t="s">
        <v>185</v>
      </c>
      <c r="D4" s="1343" t="s">
        <v>29</v>
      </c>
      <c r="E4" s="1352" t="s">
        <v>4</v>
      </c>
      <c r="F4" s="1344"/>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27" customHeight="1" thickBot="1" x14ac:dyDescent="0.25">
      <c r="A5" s="1351"/>
      <c r="B5" s="1343"/>
      <c r="C5" s="1343"/>
      <c r="D5" s="1343"/>
      <c r="E5" s="7" t="s">
        <v>19</v>
      </c>
      <c r="F5" s="7" t="s">
        <v>24</v>
      </c>
      <c r="G5" s="2" t="s">
        <v>1</v>
      </c>
      <c r="H5" s="14" t="s">
        <v>2</v>
      </c>
      <c r="I5" s="1343"/>
      <c r="J5" s="1344"/>
      <c r="K5" s="1343"/>
      <c r="L5" s="1343"/>
      <c r="M5" s="68" t="s">
        <v>27</v>
      </c>
      <c r="N5" s="580" t="s">
        <v>28</v>
      </c>
      <c r="O5" s="581" t="s">
        <v>31</v>
      </c>
      <c r="P5" s="1343"/>
      <c r="Q5" s="1344"/>
      <c r="R5" s="1343"/>
      <c r="S5" s="8"/>
      <c r="T5" s="8"/>
    </row>
    <row r="6" spans="1:20" ht="15" customHeight="1" thickBot="1" x14ac:dyDescent="0.25">
      <c r="A6" s="586">
        <v>1</v>
      </c>
      <c r="B6" s="587">
        <v>2</v>
      </c>
      <c r="C6" s="588">
        <v>3</v>
      </c>
      <c r="D6" s="587">
        <v>4</v>
      </c>
      <c r="E6" s="1377">
        <v>5</v>
      </c>
      <c r="F6" s="1379"/>
      <c r="G6" s="1377">
        <v>6</v>
      </c>
      <c r="H6" s="1379"/>
      <c r="I6" s="588">
        <v>7</v>
      </c>
      <c r="J6" s="588">
        <v>8</v>
      </c>
      <c r="K6" s="588">
        <v>9</v>
      </c>
      <c r="L6" s="591">
        <v>10</v>
      </c>
      <c r="M6" s="1377">
        <v>11</v>
      </c>
      <c r="N6" s="1378"/>
      <c r="O6" s="1379"/>
      <c r="P6" s="593" t="s">
        <v>144</v>
      </c>
      <c r="Q6" s="591">
        <v>13</v>
      </c>
      <c r="R6" s="587">
        <v>14</v>
      </c>
      <c r="S6" s="8"/>
      <c r="T6" s="8"/>
    </row>
    <row r="7" spans="1:20" ht="15" customHeight="1" x14ac:dyDescent="0.25">
      <c r="A7" s="1361" t="s">
        <v>54</v>
      </c>
      <c r="B7" s="1421" t="s">
        <v>55</v>
      </c>
      <c r="C7" s="1422">
        <v>30000</v>
      </c>
      <c r="D7" s="475" t="s">
        <v>7</v>
      </c>
      <c r="E7" s="96">
        <v>2133</v>
      </c>
      <c r="F7" s="287">
        <v>86</v>
      </c>
      <c r="G7" s="1367">
        <v>2014</v>
      </c>
      <c r="H7" s="1368">
        <v>25685</v>
      </c>
      <c r="I7" s="582">
        <f>H7*F7/100</f>
        <v>22089.1</v>
      </c>
      <c r="J7" s="205">
        <v>0</v>
      </c>
      <c r="K7" s="235">
        <v>25685</v>
      </c>
      <c r="L7" s="207">
        <v>0</v>
      </c>
      <c r="M7" s="1025">
        <v>0</v>
      </c>
      <c r="N7" s="1026">
        <v>0</v>
      </c>
      <c r="O7" s="1027">
        <v>0</v>
      </c>
      <c r="P7" s="303">
        <f t="shared" ref="P7:P14" si="0">I7-J7-K7</f>
        <v>-3595.9000000000015</v>
      </c>
      <c r="Q7" s="210"/>
      <c r="R7" s="13"/>
      <c r="S7" s="8"/>
      <c r="T7" s="8"/>
    </row>
    <row r="8" spans="1:20" ht="15" customHeight="1" thickBot="1" x14ac:dyDescent="0.3">
      <c r="A8" s="1362"/>
      <c r="B8" s="1421"/>
      <c r="C8" s="1423"/>
      <c r="D8" s="600" t="s">
        <v>8</v>
      </c>
      <c r="E8" s="543">
        <v>351</v>
      </c>
      <c r="F8" s="544">
        <v>14</v>
      </c>
      <c r="G8" s="1372"/>
      <c r="H8" s="1374"/>
      <c r="I8" s="579">
        <f>H7*F8/100</f>
        <v>3595.9</v>
      </c>
      <c r="J8" s="491">
        <v>0</v>
      </c>
      <c r="K8" s="491">
        <v>0</v>
      </c>
      <c r="L8" s="570">
        <v>0</v>
      </c>
      <c r="M8" s="712">
        <v>0</v>
      </c>
      <c r="N8" s="1023">
        <v>0</v>
      </c>
      <c r="O8" s="1024">
        <v>0</v>
      </c>
      <c r="P8" s="601">
        <f t="shared" si="0"/>
        <v>3595.9</v>
      </c>
      <c r="Q8" s="608"/>
      <c r="R8" s="378"/>
      <c r="S8" s="8"/>
      <c r="T8" s="8"/>
    </row>
    <row r="9" spans="1:20" ht="42.75" customHeight="1" x14ac:dyDescent="0.2">
      <c r="A9" s="1362"/>
      <c r="B9" s="1421" t="s">
        <v>462</v>
      </c>
      <c r="C9" s="1369">
        <v>30000</v>
      </c>
      <c r="D9" s="477" t="s">
        <v>7</v>
      </c>
      <c r="E9" s="478">
        <v>2133</v>
      </c>
      <c r="F9" s="479">
        <v>86</v>
      </c>
      <c r="G9" s="1371">
        <v>2015</v>
      </c>
      <c r="H9" s="1373">
        <v>30000</v>
      </c>
      <c r="I9" s="502">
        <f>H9*F9/100</f>
        <v>25800</v>
      </c>
      <c r="J9" s="503">
        <v>0</v>
      </c>
      <c r="K9" s="504">
        <v>30000</v>
      </c>
      <c r="L9" s="498">
        <v>0</v>
      </c>
      <c r="M9" s="539" t="s">
        <v>236</v>
      </c>
      <c r="N9" s="576" t="s">
        <v>237</v>
      </c>
      <c r="O9" s="598" t="s">
        <v>238</v>
      </c>
      <c r="P9" s="485">
        <f t="shared" si="0"/>
        <v>-4200</v>
      </c>
      <c r="Q9" s="599"/>
      <c r="R9" s="486"/>
      <c r="S9" s="8"/>
      <c r="T9" s="8"/>
    </row>
    <row r="10" spans="1:20" ht="15" customHeight="1" thickBot="1" x14ac:dyDescent="0.25">
      <c r="A10" s="1362"/>
      <c r="B10" s="1421"/>
      <c r="C10" s="1370"/>
      <c r="D10" s="600" t="s">
        <v>8</v>
      </c>
      <c r="E10" s="543">
        <v>351</v>
      </c>
      <c r="F10" s="544">
        <v>14</v>
      </c>
      <c r="G10" s="1372"/>
      <c r="H10" s="1374"/>
      <c r="I10" s="490">
        <f>H9*F10/100</f>
        <v>4200</v>
      </c>
      <c r="J10" s="491">
        <v>0</v>
      </c>
      <c r="K10" s="491">
        <v>0</v>
      </c>
      <c r="L10" s="570">
        <v>0</v>
      </c>
      <c r="M10" s="1020">
        <v>0</v>
      </c>
      <c r="N10" s="1021">
        <v>0</v>
      </c>
      <c r="O10" s="1022">
        <v>0</v>
      </c>
      <c r="P10" s="601">
        <f t="shared" si="0"/>
        <v>4200</v>
      </c>
      <c r="Q10" s="551"/>
      <c r="R10" s="378"/>
      <c r="S10" s="8"/>
      <c r="T10" s="8"/>
    </row>
    <row r="11" spans="1:20" ht="26.25" customHeight="1" x14ac:dyDescent="0.2">
      <c r="A11" s="1362"/>
      <c r="B11" s="307"/>
      <c r="C11" s="1369">
        <v>30000</v>
      </c>
      <c r="D11" s="477" t="s">
        <v>7</v>
      </c>
      <c r="E11" s="478">
        <v>2133</v>
      </c>
      <c r="F11" s="479">
        <v>86</v>
      </c>
      <c r="G11" s="1371">
        <v>2016</v>
      </c>
      <c r="H11" s="1373">
        <v>30000</v>
      </c>
      <c r="I11" s="502">
        <f>H11*F11/100</f>
        <v>25800</v>
      </c>
      <c r="J11" s="503">
        <v>0</v>
      </c>
      <c r="K11" s="504">
        <v>30000</v>
      </c>
      <c r="L11" s="498">
        <v>0</v>
      </c>
      <c r="M11" s="539" t="s">
        <v>236</v>
      </c>
      <c r="N11" s="576" t="s">
        <v>337</v>
      </c>
      <c r="O11" s="598" t="s">
        <v>338</v>
      </c>
      <c r="P11" s="485">
        <f t="shared" si="0"/>
        <v>-4200</v>
      </c>
      <c r="Q11" s="599"/>
      <c r="R11" s="557"/>
      <c r="S11" s="8"/>
      <c r="T11" s="8"/>
    </row>
    <row r="12" spans="1:20" ht="18" customHeight="1" thickBot="1" x14ac:dyDescent="0.25">
      <c r="A12" s="1362"/>
      <c r="B12" s="352"/>
      <c r="C12" s="1370"/>
      <c r="D12" s="600" t="s">
        <v>8</v>
      </c>
      <c r="E12" s="543">
        <v>351</v>
      </c>
      <c r="F12" s="544">
        <v>14</v>
      </c>
      <c r="G12" s="1372"/>
      <c r="H12" s="1374"/>
      <c r="I12" s="490">
        <f>H11*F12/100</f>
        <v>4200</v>
      </c>
      <c r="J12" s="491">
        <v>0</v>
      </c>
      <c r="K12" s="491">
        <v>0</v>
      </c>
      <c r="L12" s="570">
        <v>0</v>
      </c>
      <c r="M12" s="1020">
        <v>0</v>
      </c>
      <c r="N12" s="1021">
        <v>0</v>
      </c>
      <c r="O12" s="1022">
        <v>0</v>
      </c>
      <c r="P12" s="601">
        <f t="shared" si="0"/>
        <v>4200</v>
      </c>
      <c r="Q12" s="551"/>
      <c r="R12" s="378"/>
      <c r="S12" s="8"/>
      <c r="T12" s="8"/>
    </row>
    <row r="13" spans="1:20" ht="91.5" customHeight="1" x14ac:dyDescent="0.2">
      <c r="A13" s="1362"/>
      <c r="B13" s="924"/>
      <c r="C13" s="1369">
        <v>30000</v>
      </c>
      <c r="D13" s="477" t="s">
        <v>7</v>
      </c>
      <c r="E13" s="478">
        <v>2133</v>
      </c>
      <c r="F13" s="479">
        <v>86</v>
      </c>
      <c r="G13" s="1371">
        <v>2017</v>
      </c>
      <c r="H13" s="1373">
        <v>30000</v>
      </c>
      <c r="I13" s="502">
        <f>H13*F13/100</f>
        <v>25800</v>
      </c>
      <c r="J13" s="503">
        <v>0</v>
      </c>
      <c r="K13" s="504">
        <v>30000</v>
      </c>
      <c r="L13" s="498">
        <v>0</v>
      </c>
      <c r="M13" s="539" t="s">
        <v>343</v>
      </c>
      <c r="N13" s="1139" t="s">
        <v>300</v>
      </c>
      <c r="O13" s="598" t="s">
        <v>336</v>
      </c>
      <c r="P13" s="485">
        <f t="shared" si="0"/>
        <v>-4200</v>
      </c>
      <c r="Q13" s="577"/>
      <c r="R13" s="557"/>
      <c r="S13" s="8"/>
      <c r="T13" s="8"/>
    </row>
    <row r="14" spans="1:20" ht="18" customHeight="1" thickBot="1" x14ac:dyDescent="0.25">
      <c r="A14" s="1362"/>
      <c r="B14" s="924"/>
      <c r="C14" s="1370"/>
      <c r="D14" s="600" t="s">
        <v>8</v>
      </c>
      <c r="E14" s="543">
        <v>351</v>
      </c>
      <c r="F14" s="544">
        <v>14</v>
      </c>
      <c r="G14" s="1372"/>
      <c r="H14" s="1374"/>
      <c r="I14" s="490">
        <f>H13*F14/100</f>
        <v>4200</v>
      </c>
      <c r="J14" s="491">
        <v>0</v>
      </c>
      <c r="K14" s="491">
        <v>0</v>
      </c>
      <c r="L14" s="570">
        <v>0</v>
      </c>
      <c r="M14" s="1020">
        <v>0</v>
      </c>
      <c r="N14" s="1021">
        <v>0</v>
      </c>
      <c r="O14" s="1022">
        <v>0</v>
      </c>
      <c r="P14" s="601">
        <f t="shared" si="0"/>
        <v>4200</v>
      </c>
      <c r="Q14" s="551"/>
      <c r="R14" s="378"/>
      <c r="S14" s="8"/>
      <c r="T14" s="8"/>
    </row>
    <row r="15" spans="1:20" ht="78" customHeight="1" x14ac:dyDescent="0.2">
      <c r="A15" s="1362"/>
      <c r="B15" s="352"/>
      <c r="C15" s="1369">
        <v>30000</v>
      </c>
      <c r="D15" s="477" t="s">
        <v>7</v>
      </c>
      <c r="E15" s="478">
        <v>2133</v>
      </c>
      <c r="F15" s="479">
        <v>86</v>
      </c>
      <c r="G15" s="1371">
        <v>2018</v>
      </c>
      <c r="H15" s="1373">
        <v>30000</v>
      </c>
      <c r="I15" s="502">
        <f>H15*F15/100</f>
        <v>25800</v>
      </c>
      <c r="J15" s="503">
        <v>0</v>
      </c>
      <c r="K15" s="504">
        <v>30000</v>
      </c>
      <c r="L15" s="483">
        <v>11857</v>
      </c>
      <c r="M15" s="528" t="s">
        <v>342</v>
      </c>
      <c r="N15" s="576" t="s">
        <v>341</v>
      </c>
      <c r="O15" s="1067" t="s">
        <v>335</v>
      </c>
      <c r="P15" s="485">
        <f t="shared" ref="P15:P16" si="1">I15-J15-K15</f>
        <v>-4200</v>
      </c>
      <c r="Q15" s="577"/>
      <c r="R15" s="557"/>
      <c r="S15" s="8"/>
      <c r="T15" s="8"/>
    </row>
    <row r="16" spans="1:20" ht="15.95" customHeight="1" thickBot="1" x14ac:dyDescent="0.25">
      <c r="A16" s="1362"/>
      <c r="B16" s="352"/>
      <c r="C16" s="1370"/>
      <c r="D16" s="600" t="s">
        <v>8</v>
      </c>
      <c r="E16" s="543">
        <v>351</v>
      </c>
      <c r="F16" s="544">
        <v>14</v>
      </c>
      <c r="G16" s="1372"/>
      <c r="H16" s="1374"/>
      <c r="I16" s="490">
        <f>H15*F16/100</f>
        <v>4200</v>
      </c>
      <c r="J16" s="491">
        <v>0</v>
      </c>
      <c r="K16" s="491">
        <v>0</v>
      </c>
      <c r="L16" s="570">
        <v>0</v>
      </c>
      <c r="M16" s="1020">
        <v>0</v>
      </c>
      <c r="N16" s="1021">
        <v>0</v>
      </c>
      <c r="O16" s="1022">
        <v>0</v>
      </c>
      <c r="P16" s="601">
        <f t="shared" si="1"/>
        <v>4200</v>
      </c>
      <c r="Q16" s="551"/>
      <c r="R16" s="378"/>
      <c r="S16" s="8"/>
      <c r="T16" s="8"/>
    </row>
    <row r="17" spans="1:20" ht="38.25" customHeight="1" x14ac:dyDescent="0.2">
      <c r="A17" s="1362"/>
      <c r="B17" s="1061"/>
      <c r="C17" s="1366">
        <v>30000</v>
      </c>
      <c r="D17" s="475" t="s">
        <v>7</v>
      </c>
      <c r="E17" s="96">
        <v>2133</v>
      </c>
      <c r="F17" s="287">
        <v>86</v>
      </c>
      <c r="G17" s="1367">
        <v>2019</v>
      </c>
      <c r="H17" s="1368">
        <v>30000</v>
      </c>
      <c r="I17" s="476">
        <f>H17*F17/100</f>
        <v>25800</v>
      </c>
      <c r="J17" s="205">
        <v>0</v>
      </c>
      <c r="K17" s="235">
        <v>34315</v>
      </c>
      <c r="L17" s="322">
        <v>34269</v>
      </c>
      <c r="M17" s="528" t="s">
        <v>339</v>
      </c>
      <c r="N17" s="576" t="s">
        <v>328</v>
      </c>
      <c r="O17" s="1067" t="s">
        <v>340</v>
      </c>
      <c r="P17" s="303">
        <f t="shared" ref="P17:P18" si="2">I17-J17-K17</f>
        <v>-8515</v>
      </c>
      <c r="Q17" s="193"/>
      <c r="R17" s="94"/>
      <c r="S17" s="8"/>
      <c r="T17" s="8"/>
    </row>
    <row r="18" spans="1:20" ht="15.95" customHeight="1" thickBot="1" x14ac:dyDescent="0.25">
      <c r="A18" s="1376"/>
      <c r="B18" s="1061"/>
      <c r="C18" s="1366"/>
      <c r="D18" s="595" t="s">
        <v>8</v>
      </c>
      <c r="E18" s="552">
        <v>351</v>
      </c>
      <c r="F18" s="553">
        <v>14</v>
      </c>
      <c r="G18" s="1367"/>
      <c r="H18" s="1368"/>
      <c r="I18" s="473">
        <f>H17*F18/100</f>
        <v>4200</v>
      </c>
      <c r="J18" s="474">
        <v>0</v>
      </c>
      <c r="K18" s="474">
        <v>0</v>
      </c>
      <c r="L18" s="567">
        <v>0</v>
      </c>
      <c r="M18" s="1020">
        <v>0</v>
      </c>
      <c r="N18" s="1021">
        <v>0</v>
      </c>
      <c r="O18" s="1022">
        <v>0</v>
      </c>
      <c r="P18" s="596">
        <f t="shared" si="2"/>
        <v>4200</v>
      </c>
      <c r="Q18" s="193"/>
      <c r="R18" s="94"/>
      <c r="S18" s="8"/>
      <c r="T18" s="8"/>
    </row>
    <row r="19" spans="1:20" ht="21.75" customHeight="1" thickBot="1" x14ac:dyDescent="0.25">
      <c r="A19" s="384"/>
      <c r="B19" s="385"/>
      <c r="C19" s="386"/>
      <c r="D19" s="387"/>
      <c r="E19" s="388"/>
      <c r="F19" s="389"/>
      <c r="G19" s="623" t="s">
        <v>0</v>
      </c>
      <c r="H19" s="391">
        <f>SUM(H7:H18)</f>
        <v>175685</v>
      </c>
      <c r="I19" s="624">
        <f>SUM(I7:I18)</f>
        <v>175685</v>
      </c>
      <c r="J19" s="625">
        <f>SUM(J7:J10)</f>
        <v>0</v>
      </c>
      <c r="K19" s="625">
        <f>SUM(K7:K18)</f>
        <v>180000</v>
      </c>
      <c r="L19" s="626">
        <f>SUM(L7:L18)</f>
        <v>46126</v>
      </c>
      <c r="M19" s="395"/>
      <c r="N19" s="396"/>
      <c r="O19" s="397"/>
      <c r="P19" s="398">
        <f>SUM(P7:P18)</f>
        <v>-4315.0000000000018</v>
      </c>
      <c r="Q19" s="411"/>
      <c r="R19" s="412"/>
      <c r="S19" s="8"/>
      <c r="T19" s="8"/>
    </row>
    <row r="20" spans="1:20" ht="6.75" customHeight="1" x14ac:dyDescent="0.2">
      <c r="A20" s="31"/>
      <c r="B20" s="31"/>
      <c r="C20" s="31"/>
      <c r="D20" s="31"/>
      <c r="E20" s="31"/>
      <c r="F20" s="31"/>
      <c r="G20" s="31"/>
      <c r="H20" s="32"/>
      <c r="I20" s="31"/>
      <c r="J20" s="31"/>
      <c r="K20" s="31"/>
      <c r="L20" s="31"/>
      <c r="M20" s="31"/>
      <c r="N20" s="31"/>
      <c r="O20" s="31"/>
      <c r="P20" s="31"/>
      <c r="Q20" s="31"/>
      <c r="R20" s="31"/>
      <c r="S20" s="8"/>
      <c r="T20" s="8"/>
    </row>
    <row r="21" spans="1:20" ht="50.25" customHeight="1" x14ac:dyDescent="0.25">
      <c r="A21" s="6"/>
      <c r="B21" s="6"/>
      <c r="C21" s="6"/>
      <c r="D21" s="1119" t="s">
        <v>44</v>
      </c>
      <c r="E21" s="1364" t="s">
        <v>45</v>
      </c>
      <c r="F21" s="1364"/>
      <c r="G21" s="308" t="s">
        <v>206</v>
      </c>
      <c r="H21" s="1041" t="s">
        <v>207</v>
      </c>
      <c r="I21" s="1091" t="s">
        <v>280</v>
      </c>
      <c r="J21" s="1054" t="s">
        <v>209</v>
      </c>
      <c r="K21" s="1091" t="s">
        <v>282</v>
      </c>
      <c r="L21" s="150"/>
      <c r="M21" s="6"/>
      <c r="N21" s="6"/>
      <c r="O21" s="6"/>
      <c r="P21" s="141"/>
      <c r="Q21" s="8"/>
      <c r="R21" s="8"/>
      <c r="S21" s="8"/>
      <c r="T21" s="8"/>
    </row>
    <row r="22" spans="1:20" ht="16.5" customHeight="1" x14ac:dyDescent="0.2">
      <c r="A22" s="8"/>
      <c r="B22" s="8"/>
      <c r="C22" s="8"/>
      <c r="D22" s="92"/>
      <c r="E22" s="146" t="s">
        <v>150</v>
      </c>
      <c r="F22" s="146" t="s">
        <v>24</v>
      </c>
      <c r="G22" s="153" t="s">
        <v>140</v>
      </c>
      <c r="H22" s="153" t="s">
        <v>141</v>
      </c>
      <c r="I22" s="153" t="s">
        <v>142</v>
      </c>
      <c r="J22" s="153" t="s">
        <v>143</v>
      </c>
      <c r="K22" s="152" t="s">
        <v>151</v>
      </c>
      <c r="L22" s="151"/>
      <c r="M22" s="8"/>
      <c r="N22" s="8"/>
      <c r="O22" s="8"/>
      <c r="P22" s="137"/>
      <c r="Q22" s="8"/>
      <c r="R22" s="8"/>
      <c r="S22" s="8"/>
      <c r="T22" s="8"/>
    </row>
    <row r="23" spans="1:20" ht="15.75" customHeight="1" x14ac:dyDescent="0.2">
      <c r="D23" s="75" t="s">
        <v>7</v>
      </c>
      <c r="E23" s="83">
        <v>2133</v>
      </c>
      <c r="F23" s="83">
        <v>86</v>
      </c>
      <c r="G23" s="201">
        <f>I9+I7+I11+I15+I13+I17</f>
        <v>151089.1</v>
      </c>
      <c r="H23" s="139">
        <f>J19</f>
        <v>0</v>
      </c>
      <c r="I23" s="201">
        <f>K19</f>
        <v>180000</v>
      </c>
      <c r="J23" s="139">
        <f>N19</f>
        <v>0</v>
      </c>
      <c r="K23" s="208">
        <f>G23-H23-I23</f>
        <v>-28910.899999999994</v>
      </c>
      <c r="L23" s="149"/>
      <c r="P23" s="137"/>
    </row>
    <row r="24" spans="1:20" x14ac:dyDescent="0.2">
      <c r="D24" s="76" t="s">
        <v>8</v>
      </c>
      <c r="E24" s="83">
        <v>351</v>
      </c>
      <c r="F24" s="83">
        <v>14</v>
      </c>
      <c r="G24" s="201">
        <f>I10+I8+I12+I16+I14+I18</f>
        <v>24595.9</v>
      </c>
      <c r="H24" s="139">
        <f>J20</f>
        <v>0</v>
      </c>
      <c r="I24" s="139">
        <v>0</v>
      </c>
      <c r="J24" s="77">
        <v>0</v>
      </c>
      <c r="K24" s="208">
        <f>G24-H24-I24</f>
        <v>24595.9</v>
      </c>
      <c r="P24" s="154"/>
    </row>
    <row r="25" spans="1:20" x14ac:dyDescent="0.2">
      <c r="K25" s="212"/>
    </row>
  </sheetData>
  <mergeCells count="42">
    <mergeCell ref="E21:F21"/>
    <mergeCell ref="E6:F6"/>
    <mergeCell ref="G6:H6"/>
    <mergeCell ref="M6:O6"/>
    <mergeCell ref="H9:H10"/>
    <mergeCell ref="G9:G10"/>
    <mergeCell ref="G11:G12"/>
    <mergeCell ref="H11:H12"/>
    <mergeCell ref="G13:G14"/>
    <mergeCell ref="H13:H14"/>
    <mergeCell ref="G15:G16"/>
    <mergeCell ref="H15:H16"/>
    <mergeCell ref="G17:G18"/>
    <mergeCell ref="H17:H18"/>
    <mergeCell ref="G7:G8"/>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R4:R5"/>
    <mergeCell ref="A7:A18"/>
    <mergeCell ref="L4:L5"/>
    <mergeCell ref="C11:C12"/>
    <mergeCell ref="C9:C10"/>
    <mergeCell ref="H7:H8"/>
    <mergeCell ref="C13:C14"/>
    <mergeCell ref="C17:C18"/>
    <mergeCell ref="B9:B10"/>
    <mergeCell ref="B7:B8"/>
    <mergeCell ref="C7:C8"/>
    <mergeCell ref="C15:C16"/>
  </mergeCells>
  <pageMargins left="0.45" right="0.1" top="0.5" bottom="0.18" header="0.5" footer="0.25"/>
  <pageSetup paperSize="9" scale="76" fitToHeight="0" orientation="landscape" r:id="rId1"/>
  <headerFooter alignWithMargins="0"/>
  <ignoredErrors>
    <ignoredError sqref="I14:I17 I8:I13" formula="1"/>
    <ignoredError sqref="K19:L19" formulaRange="1"/>
    <ignoredError sqref="J19"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25"/>
  <sheetViews>
    <sheetView topLeftCell="A10" zoomScaleNormal="100" workbookViewId="0">
      <selection activeCell="O21" sqref="O21"/>
    </sheetView>
  </sheetViews>
  <sheetFormatPr defaultRowHeight="12.75" x14ac:dyDescent="0.2"/>
  <cols>
    <col min="1" max="1" width="12.42578125" customWidth="1"/>
    <col min="2" max="2" width="10.7109375" customWidth="1"/>
    <col min="3" max="3" width="8.85546875" customWidth="1"/>
    <col min="4" max="4" width="9.5703125" customWidth="1"/>
    <col min="5" max="5" width="5.85546875" customWidth="1"/>
    <col min="6" max="6" width="5.42578125" customWidth="1"/>
    <col min="7" max="7" width="7.28515625" customWidth="1"/>
    <col min="8" max="8" width="7.5703125" style="15" customWidth="1"/>
    <col min="9" max="9" width="8.7109375" customWidth="1"/>
    <col min="10" max="10" width="8.140625" customWidth="1"/>
    <col min="11" max="11" width="11.140625" customWidth="1"/>
    <col min="12" max="12" width="10.140625" customWidth="1"/>
    <col min="13" max="13" width="31.28515625" customWidth="1"/>
    <col min="14" max="14" width="16.85546875" customWidth="1"/>
    <col min="15" max="15" width="8.140625" customWidth="1"/>
    <col min="16" max="16" width="11.28515625" customWidth="1"/>
    <col min="17" max="17" width="10" customWidth="1"/>
    <col min="18" max="18" width="8.42578125" customWidth="1"/>
  </cols>
  <sheetData>
    <row r="1" spans="1:20" ht="23.25" customHeight="1" x14ac:dyDescent="0.35">
      <c r="A1" s="1381" t="s">
        <v>20</v>
      </c>
      <c r="B1" s="1381"/>
      <c r="C1" s="1381"/>
      <c r="D1" s="1381"/>
      <c r="E1" s="1381"/>
      <c r="F1" s="1381"/>
      <c r="G1" s="1381"/>
      <c r="H1" s="1381"/>
      <c r="I1" s="1381"/>
      <c r="J1" s="1381"/>
      <c r="K1" s="1381"/>
      <c r="L1" s="1381"/>
      <c r="M1" s="1381"/>
      <c r="N1" s="1381"/>
      <c r="O1" s="1381"/>
      <c r="P1" s="1381"/>
      <c r="Q1" s="1381"/>
      <c r="R1" s="1381"/>
    </row>
    <row r="2" spans="1:20" ht="21" customHeight="1" thickBot="1" x14ac:dyDescent="0.25">
      <c r="A2" s="1382" t="s">
        <v>21</v>
      </c>
      <c r="B2" s="1382"/>
      <c r="C2" s="1382"/>
      <c r="D2" s="1382"/>
      <c r="E2" s="1382"/>
      <c r="F2" s="1382"/>
      <c r="G2" s="1382"/>
      <c r="H2" s="1382"/>
      <c r="I2" s="1382"/>
      <c r="J2" s="1382"/>
      <c r="K2" s="1382"/>
      <c r="L2" s="1382"/>
      <c r="M2" s="1382"/>
      <c r="N2" s="1382"/>
      <c r="O2" s="1382"/>
      <c r="P2" s="1382"/>
      <c r="Q2" s="1382"/>
      <c r="R2" s="1382"/>
    </row>
    <row r="3" spans="1:20" ht="17.2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24.75" customHeight="1" x14ac:dyDescent="0.2">
      <c r="A4" s="1351" t="s">
        <v>53</v>
      </c>
      <c r="B4" s="1343" t="s">
        <v>3</v>
      </c>
      <c r="C4" s="1343" t="s">
        <v>217</v>
      </c>
      <c r="D4" s="1343" t="s">
        <v>29</v>
      </c>
      <c r="E4" s="1352" t="s">
        <v>4</v>
      </c>
      <c r="F4" s="1344"/>
      <c r="G4" s="1353" t="s">
        <v>186</v>
      </c>
      <c r="H4" s="1354"/>
      <c r="I4" s="1343" t="s">
        <v>206</v>
      </c>
      <c r="J4" s="1344" t="s">
        <v>207</v>
      </c>
      <c r="K4" s="1343" t="s">
        <v>208</v>
      </c>
      <c r="L4" s="1343" t="s">
        <v>209</v>
      </c>
      <c r="M4" s="1358" t="s">
        <v>26</v>
      </c>
      <c r="N4" s="1359"/>
      <c r="O4" s="1360"/>
      <c r="P4" s="1343" t="s">
        <v>210</v>
      </c>
      <c r="Q4" s="1344" t="s">
        <v>6</v>
      </c>
      <c r="R4" s="1345" t="s">
        <v>30</v>
      </c>
      <c r="S4" s="8"/>
      <c r="T4" s="8"/>
    </row>
    <row r="5" spans="1:20" ht="37.5" customHeight="1" thickBot="1" x14ac:dyDescent="0.25">
      <c r="A5" s="1351"/>
      <c r="B5" s="1343"/>
      <c r="C5" s="1343"/>
      <c r="D5" s="1343"/>
      <c r="E5" s="169" t="s">
        <v>212</v>
      </c>
      <c r="F5" s="169" t="s">
        <v>24</v>
      </c>
      <c r="G5" s="170" t="s">
        <v>1</v>
      </c>
      <c r="H5" s="171" t="s">
        <v>2</v>
      </c>
      <c r="I5" s="1343"/>
      <c r="J5" s="1344"/>
      <c r="K5" s="1343"/>
      <c r="L5" s="1343"/>
      <c r="M5" s="68" t="s">
        <v>27</v>
      </c>
      <c r="N5" s="661" t="s">
        <v>28</v>
      </c>
      <c r="O5" s="581" t="s">
        <v>31</v>
      </c>
      <c r="P5" s="1343"/>
      <c r="Q5" s="1344"/>
      <c r="R5" s="1343"/>
      <c r="S5" s="8"/>
      <c r="T5" s="8"/>
    </row>
    <row r="6" spans="1:20" ht="17.25" customHeight="1" thickBot="1" x14ac:dyDescent="0.25">
      <c r="A6" s="589">
        <v>1</v>
      </c>
      <c r="B6" s="587">
        <v>2</v>
      </c>
      <c r="C6" s="590">
        <v>3</v>
      </c>
      <c r="D6" s="587">
        <v>4</v>
      </c>
      <c r="E6" s="1377">
        <v>5</v>
      </c>
      <c r="F6" s="1379"/>
      <c r="G6" s="1377">
        <v>6</v>
      </c>
      <c r="H6" s="1379"/>
      <c r="I6" s="590">
        <v>7</v>
      </c>
      <c r="J6" s="590">
        <v>8</v>
      </c>
      <c r="K6" s="590">
        <v>9</v>
      </c>
      <c r="L6" s="592">
        <v>10</v>
      </c>
      <c r="M6" s="1377">
        <v>11</v>
      </c>
      <c r="N6" s="1378"/>
      <c r="O6" s="1379"/>
      <c r="P6" s="593" t="s">
        <v>144</v>
      </c>
      <c r="Q6" s="592">
        <v>13</v>
      </c>
      <c r="R6" s="587">
        <v>14</v>
      </c>
      <c r="S6" s="8"/>
      <c r="T6" s="8"/>
    </row>
    <row r="7" spans="1:20" ht="20.100000000000001" customHeight="1" x14ac:dyDescent="0.2">
      <c r="A7" s="1361" t="s">
        <v>58</v>
      </c>
      <c r="B7" s="1365" t="s">
        <v>57</v>
      </c>
      <c r="C7" s="1366">
        <v>30000</v>
      </c>
      <c r="D7" s="786" t="s">
        <v>12</v>
      </c>
      <c r="E7" s="96">
        <v>2356</v>
      </c>
      <c r="F7" s="287">
        <v>95</v>
      </c>
      <c r="G7" s="1367">
        <v>2014</v>
      </c>
      <c r="H7" s="1368">
        <v>26589</v>
      </c>
      <c r="I7" s="582">
        <f>H7*F7/100</f>
        <v>25259.55</v>
      </c>
      <c r="J7" s="91">
        <v>0</v>
      </c>
      <c r="K7" s="235">
        <v>26589</v>
      </c>
      <c r="L7" s="156">
        <v>0</v>
      </c>
      <c r="M7" s="583"/>
      <c r="N7" s="584"/>
      <c r="O7" s="585"/>
      <c r="P7" s="303">
        <f t="shared" ref="P7:P12" si="0">I7-J7-K7</f>
        <v>-1329.4500000000007</v>
      </c>
      <c r="Q7" s="112"/>
      <c r="R7" s="13"/>
      <c r="S7" s="8"/>
      <c r="T7" s="8"/>
    </row>
    <row r="8" spans="1:20" ht="20.100000000000001" customHeight="1" thickBot="1" x14ac:dyDescent="0.25">
      <c r="A8" s="1362"/>
      <c r="B8" s="1365"/>
      <c r="C8" s="1366"/>
      <c r="D8" s="457" t="s">
        <v>13</v>
      </c>
      <c r="E8" s="420">
        <v>115</v>
      </c>
      <c r="F8" s="421">
        <v>5</v>
      </c>
      <c r="G8" s="1367"/>
      <c r="H8" s="1368"/>
      <c r="I8" s="526">
        <f>H7*F8/100</f>
        <v>1329.45</v>
      </c>
      <c r="J8" s="474">
        <v>0</v>
      </c>
      <c r="K8" s="474">
        <v>0</v>
      </c>
      <c r="L8" s="567">
        <v>0</v>
      </c>
      <c r="M8" s="433"/>
      <c r="N8" s="434"/>
      <c r="O8" s="435"/>
      <c r="P8" s="425">
        <f t="shared" si="0"/>
        <v>1329.45</v>
      </c>
      <c r="Q8" s="234"/>
      <c r="R8" s="427"/>
      <c r="S8" s="8"/>
      <c r="T8" s="8"/>
    </row>
    <row r="9" spans="1:20" ht="103.5" customHeight="1" x14ac:dyDescent="0.2">
      <c r="A9" s="1362"/>
      <c r="B9" s="564" t="s">
        <v>465</v>
      </c>
      <c r="C9" s="1369">
        <v>30000</v>
      </c>
      <c r="D9" s="538" t="s">
        <v>12</v>
      </c>
      <c r="E9" s="478">
        <v>2356</v>
      </c>
      <c r="F9" s="479">
        <v>95</v>
      </c>
      <c r="G9" s="1371">
        <v>2015</v>
      </c>
      <c r="H9" s="1373">
        <v>30000</v>
      </c>
      <c r="I9" s="502">
        <f>H9*F9/100</f>
        <v>28500</v>
      </c>
      <c r="J9" s="503">
        <v>0</v>
      </c>
      <c r="K9" s="504">
        <v>30000</v>
      </c>
      <c r="L9" s="498">
        <v>0</v>
      </c>
      <c r="M9" s="539" t="s">
        <v>290</v>
      </c>
      <c r="N9" s="540" t="s">
        <v>200</v>
      </c>
      <c r="O9" s="541" t="s">
        <v>201</v>
      </c>
      <c r="P9" s="485">
        <f t="shared" si="0"/>
        <v>-1500</v>
      </c>
      <c r="Q9" s="499"/>
      <c r="R9" s="486"/>
      <c r="S9" s="8"/>
      <c r="T9" s="8"/>
    </row>
    <row r="10" spans="1:20" ht="16.5" customHeight="1" thickBot="1" x14ac:dyDescent="0.25">
      <c r="A10" s="1362"/>
      <c r="B10" s="4"/>
      <c r="C10" s="1370"/>
      <c r="D10" s="545" t="s">
        <v>13</v>
      </c>
      <c r="E10" s="546">
        <v>115</v>
      </c>
      <c r="F10" s="547">
        <v>5</v>
      </c>
      <c r="G10" s="1372"/>
      <c r="H10" s="1374"/>
      <c r="I10" s="508">
        <f>H9*F10/100</f>
        <v>1500</v>
      </c>
      <c r="J10" s="509">
        <v>0</v>
      </c>
      <c r="K10" s="509">
        <v>0</v>
      </c>
      <c r="L10" s="618">
        <v>0</v>
      </c>
      <c r="M10" s="571"/>
      <c r="N10" s="572"/>
      <c r="O10" s="573"/>
      <c r="P10" s="496">
        <f t="shared" si="0"/>
        <v>1500</v>
      </c>
      <c r="Q10" s="551"/>
      <c r="R10" s="378"/>
      <c r="S10" s="8"/>
      <c r="T10" s="8"/>
    </row>
    <row r="11" spans="1:20" ht="78.75" customHeight="1" x14ac:dyDescent="0.2">
      <c r="A11" s="1362"/>
      <c r="B11" s="4"/>
      <c r="C11" s="1369">
        <v>30000</v>
      </c>
      <c r="D11" s="538" t="s">
        <v>12</v>
      </c>
      <c r="E11" s="478">
        <v>2356</v>
      </c>
      <c r="F11" s="479">
        <v>95</v>
      </c>
      <c r="G11" s="1371">
        <v>2016</v>
      </c>
      <c r="H11" s="1373">
        <v>30000</v>
      </c>
      <c r="I11" s="502">
        <f>H11*F11/100</f>
        <v>28500</v>
      </c>
      <c r="J11" s="503">
        <v>0</v>
      </c>
      <c r="K11" s="504">
        <v>30000</v>
      </c>
      <c r="L11" s="483">
        <v>23760</v>
      </c>
      <c r="M11" s="539" t="s">
        <v>289</v>
      </c>
      <c r="N11" s="540" t="s">
        <v>347</v>
      </c>
      <c r="O11" s="541" t="s">
        <v>292</v>
      </c>
      <c r="P11" s="485">
        <f t="shared" si="0"/>
        <v>-1500</v>
      </c>
      <c r="Q11" s="577"/>
      <c r="R11" s="557"/>
      <c r="S11" s="8"/>
      <c r="T11" s="8"/>
    </row>
    <row r="12" spans="1:20" ht="16.5" customHeight="1" thickBot="1" x14ac:dyDescent="0.25">
      <c r="A12" s="1362"/>
      <c r="B12" s="4"/>
      <c r="C12" s="1370"/>
      <c r="D12" s="545" t="s">
        <v>13</v>
      </c>
      <c r="E12" s="546">
        <v>115</v>
      </c>
      <c r="F12" s="547">
        <v>5</v>
      </c>
      <c r="G12" s="1372"/>
      <c r="H12" s="1374"/>
      <c r="I12" s="508">
        <f>H11*F12/100</f>
        <v>1500</v>
      </c>
      <c r="J12" s="509">
        <v>0</v>
      </c>
      <c r="K12" s="509">
        <v>0</v>
      </c>
      <c r="L12" s="618">
        <v>0</v>
      </c>
      <c r="M12" s="571"/>
      <c r="N12" s="572"/>
      <c r="O12" s="573"/>
      <c r="P12" s="496">
        <f t="shared" si="0"/>
        <v>1500</v>
      </c>
      <c r="Q12" s="497"/>
      <c r="R12" s="378"/>
      <c r="S12" s="8"/>
      <c r="T12" s="8"/>
    </row>
    <row r="13" spans="1:20" ht="76.5" customHeight="1" x14ac:dyDescent="0.2">
      <c r="A13" s="1362"/>
      <c r="B13" s="4"/>
      <c r="C13" s="1369">
        <v>30000</v>
      </c>
      <c r="D13" s="538" t="s">
        <v>12</v>
      </c>
      <c r="E13" s="478">
        <v>2356</v>
      </c>
      <c r="F13" s="479">
        <v>95</v>
      </c>
      <c r="G13" s="1371">
        <v>2017</v>
      </c>
      <c r="H13" s="1373">
        <v>30000</v>
      </c>
      <c r="I13" s="502">
        <f>H13*F13/100</f>
        <v>28500</v>
      </c>
      <c r="J13" s="503">
        <v>0</v>
      </c>
      <c r="K13" s="504">
        <v>30000</v>
      </c>
      <c r="L13" s="483">
        <v>27313</v>
      </c>
      <c r="M13" s="539" t="s">
        <v>262</v>
      </c>
      <c r="N13" s="540" t="s">
        <v>348</v>
      </c>
      <c r="O13" s="541" t="s">
        <v>292</v>
      </c>
      <c r="P13" s="485">
        <f t="shared" ref="P13:P14" si="1">I13-J13-K13</f>
        <v>-1500</v>
      </c>
      <c r="Q13" s="499"/>
      <c r="R13" s="486"/>
      <c r="S13" s="8"/>
      <c r="T13" s="8"/>
    </row>
    <row r="14" spans="1:20" ht="16.5" customHeight="1" thickBot="1" x14ac:dyDescent="0.25">
      <c r="A14" s="1362"/>
      <c r="B14" s="4"/>
      <c r="C14" s="1370"/>
      <c r="D14" s="545" t="s">
        <v>13</v>
      </c>
      <c r="E14" s="546">
        <v>115</v>
      </c>
      <c r="F14" s="547">
        <v>5</v>
      </c>
      <c r="G14" s="1372"/>
      <c r="H14" s="1374"/>
      <c r="I14" s="508">
        <f>H13*F14/100</f>
        <v>1500</v>
      </c>
      <c r="J14" s="509">
        <v>0</v>
      </c>
      <c r="K14" s="509">
        <v>0</v>
      </c>
      <c r="L14" s="618">
        <v>0</v>
      </c>
      <c r="M14" s="571"/>
      <c r="N14" s="572"/>
      <c r="O14" s="573"/>
      <c r="P14" s="496">
        <f t="shared" si="1"/>
        <v>1500</v>
      </c>
      <c r="Q14" s="501"/>
      <c r="R14" s="50"/>
      <c r="S14" s="8"/>
      <c r="T14" s="8"/>
    </row>
    <row r="15" spans="1:20" ht="26.25" customHeight="1" x14ac:dyDescent="0.2">
      <c r="A15" s="1362"/>
      <c r="B15" s="4"/>
      <c r="C15" s="1369">
        <v>30000</v>
      </c>
      <c r="D15" s="538" t="s">
        <v>12</v>
      </c>
      <c r="E15" s="478">
        <v>2356</v>
      </c>
      <c r="F15" s="479">
        <v>95</v>
      </c>
      <c r="G15" s="1371">
        <v>2018</v>
      </c>
      <c r="H15" s="1373">
        <v>30000</v>
      </c>
      <c r="I15" s="502">
        <f>H15*F15/100</f>
        <v>28500</v>
      </c>
      <c r="J15" s="503">
        <v>0</v>
      </c>
      <c r="K15" s="504">
        <v>30000</v>
      </c>
      <c r="L15" s="483">
        <v>873</v>
      </c>
      <c r="M15" s="539" t="s">
        <v>263</v>
      </c>
      <c r="N15" s="540" t="s">
        <v>291</v>
      </c>
      <c r="O15" s="541">
        <v>30000</v>
      </c>
      <c r="P15" s="485">
        <f t="shared" ref="P15:P16" si="2">I15-J15-K15</f>
        <v>-1500</v>
      </c>
      <c r="Q15" s="499"/>
      <c r="R15" s="486"/>
      <c r="S15" s="8"/>
      <c r="T15" s="8"/>
    </row>
    <row r="16" spans="1:20" ht="16.5" customHeight="1" thickBot="1" x14ac:dyDescent="0.25">
      <c r="A16" s="1362"/>
      <c r="B16" s="4"/>
      <c r="C16" s="1370"/>
      <c r="D16" s="545" t="s">
        <v>13</v>
      </c>
      <c r="E16" s="546">
        <v>115</v>
      </c>
      <c r="F16" s="547">
        <v>5</v>
      </c>
      <c r="G16" s="1372"/>
      <c r="H16" s="1374"/>
      <c r="I16" s="508">
        <f>H15*F16/100</f>
        <v>1500</v>
      </c>
      <c r="J16" s="509">
        <v>0</v>
      </c>
      <c r="K16" s="509">
        <v>0</v>
      </c>
      <c r="L16" s="618">
        <v>0</v>
      </c>
      <c r="M16" s="571"/>
      <c r="N16" s="572"/>
      <c r="O16" s="573"/>
      <c r="P16" s="496">
        <f t="shared" si="2"/>
        <v>1500</v>
      </c>
      <c r="Q16" s="501"/>
      <c r="R16" s="50"/>
      <c r="S16" s="8"/>
      <c r="T16" s="8"/>
    </row>
    <row r="17" spans="1:20" ht="25.5" customHeight="1" x14ac:dyDescent="0.2">
      <c r="A17" s="1362"/>
      <c r="B17" s="4"/>
      <c r="C17" s="1366">
        <v>30000</v>
      </c>
      <c r="D17" s="786" t="s">
        <v>12</v>
      </c>
      <c r="E17" s="96">
        <v>2356</v>
      </c>
      <c r="F17" s="287">
        <v>95</v>
      </c>
      <c r="G17" s="1367">
        <v>2019</v>
      </c>
      <c r="H17" s="1368">
        <v>30000</v>
      </c>
      <c r="I17" s="476">
        <f>H17*F17/100</f>
        <v>28500</v>
      </c>
      <c r="J17" s="205">
        <v>0</v>
      </c>
      <c r="K17" s="1073">
        <v>33411</v>
      </c>
      <c r="L17" s="432">
        <v>0</v>
      </c>
      <c r="M17" s="528" t="s">
        <v>263</v>
      </c>
      <c r="N17" s="529" t="s">
        <v>349</v>
      </c>
      <c r="O17" s="530">
        <v>30000</v>
      </c>
      <c r="P17" s="303">
        <f t="shared" ref="P17:P18" si="3">I17-J17-K17</f>
        <v>-4911</v>
      </c>
      <c r="Q17" s="12"/>
      <c r="R17" s="13"/>
      <c r="S17" s="8"/>
      <c r="T17" s="8"/>
    </row>
    <row r="18" spans="1:20" ht="16.5" customHeight="1" thickBot="1" x14ac:dyDescent="0.25">
      <c r="A18" s="1376"/>
      <c r="B18" s="4"/>
      <c r="C18" s="1366"/>
      <c r="D18" s="1071" t="s">
        <v>13</v>
      </c>
      <c r="E18" s="420">
        <v>115</v>
      </c>
      <c r="F18" s="421">
        <v>5</v>
      </c>
      <c r="G18" s="1367"/>
      <c r="H18" s="1368"/>
      <c r="I18" s="430">
        <f>H17*F18/100</f>
        <v>1500</v>
      </c>
      <c r="J18" s="431">
        <v>0</v>
      </c>
      <c r="K18" s="431">
        <v>0</v>
      </c>
      <c r="L18" s="432">
        <v>0</v>
      </c>
      <c r="M18" s="433"/>
      <c r="N18" s="434"/>
      <c r="O18" s="435"/>
      <c r="P18" s="425">
        <f t="shared" si="3"/>
        <v>1500</v>
      </c>
      <c r="Q18" s="193"/>
      <c r="R18" s="94"/>
      <c r="S18" s="8"/>
      <c r="T18" s="8"/>
    </row>
    <row r="19" spans="1:20" ht="19.5" customHeight="1" thickBot="1" x14ac:dyDescent="0.25">
      <c r="A19" s="384"/>
      <c r="B19" s="385"/>
      <c r="C19" s="386"/>
      <c r="D19" s="565"/>
      <c r="E19" s="388"/>
      <c r="F19" s="389"/>
      <c r="G19" s="623" t="s">
        <v>0</v>
      </c>
      <c r="H19" s="391">
        <f>SUM(H7:H18)</f>
        <v>176589</v>
      </c>
      <c r="I19" s="391">
        <f t="shared" ref="I19:L19" si="4">SUM(I7:I18)</f>
        <v>176589</v>
      </c>
      <c r="J19" s="391">
        <f t="shared" si="4"/>
        <v>0</v>
      </c>
      <c r="K19" s="391">
        <f t="shared" si="4"/>
        <v>180000</v>
      </c>
      <c r="L19" s="391">
        <f t="shared" si="4"/>
        <v>51946</v>
      </c>
      <c r="M19" s="395"/>
      <c r="N19" s="396"/>
      <c r="O19" s="397"/>
      <c r="P19" s="398">
        <f>SUM(P7:P18)</f>
        <v>-3411.0000000000009</v>
      </c>
      <c r="Q19" s="411"/>
      <c r="R19" s="412"/>
      <c r="S19" s="8"/>
      <c r="T19" s="8"/>
    </row>
    <row r="20" spans="1:20" ht="3.75" customHeight="1" x14ac:dyDescent="0.2">
      <c r="A20" s="31"/>
      <c r="B20" s="31"/>
      <c r="C20" s="31"/>
      <c r="D20" s="31"/>
      <c r="E20" s="31"/>
      <c r="F20" s="31"/>
      <c r="G20" s="31"/>
      <c r="H20" s="32"/>
      <c r="I20" s="31"/>
      <c r="J20" s="31"/>
      <c r="K20" s="31"/>
      <c r="L20" s="31"/>
      <c r="M20" s="31"/>
      <c r="N20" s="31"/>
      <c r="O20" s="31"/>
      <c r="P20" s="31"/>
      <c r="Q20" s="31"/>
      <c r="R20" s="31"/>
      <c r="S20" s="8"/>
      <c r="T20" s="8"/>
    </row>
    <row r="21" spans="1:20" ht="45" customHeight="1" x14ac:dyDescent="0.2">
      <c r="A21" s="6"/>
      <c r="B21" s="6"/>
      <c r="C21" s="6"/>
      <c r="D21" s="1119" t="s">
        <v>44</v>
      </c>
      <c r="E21" s="1364" t="s">
        <v>45</v>
      </c>
      <c r="F21" s="1364"/>
      <c r="G21" s="306" t="s">
        <v>206</v>
      </c>
      <c r="H21" s="1041" t="s">
        <v>207</v>
      </c>
      <c r="I21" s="1091" t="s">
        <v>280</v>
      </c>
      <c r="J21" s="1054" t="s">
        <v>315</v>
      </c>
      <c r="K21" s="1091" t="s">
        <v>282</v>
      </c>
      <c r="L21" s="155"/>
      <c r="M21" s="6"/>
      <c r="N21" s="6"/>
      <c r="O21" s="6"/>
      <c r="P21" s="141"/>
      <c r="Q21" s="8"/>
      <c r="R21" s="8"/>
      <c r="S21" s="8"/>
      <c r="T21" s="8"/>
    </row>
    <row r="22" spans="1:20" ht="13.5" x14ac:dyDescent="0.2">
      <c r="A22" s="8"/>
      <c r="B22" s="8"/>
      <c r="C22" s="8"/>
      <c r="D22" s="92"/>
      <c r="E22" s="147" t="s">
        <v>150</v>
      </c>
      <c r="F22" s="147" t="s">
        <v>24</v>
      </c>
      <c r="G22" s="153" t="s">
        <v>140</v>
      </c>
      <c r="H22" s="153" t="s">
        <v>141</v>
      </c>
      <c r="I22" s="153" t="s">
        <v>142</v>
      </c>
      <c r="J22" s="153" t="s">
        <v>143</v>
      </c>
      <c r="K22" s="152" t="s">
        <v>151</v>
      </c>
      <c r="L22" s="155"/>
      <c r="M22" s="8"/>
      <c r="N22" s="8"/>
      <c r="O22" s="8"/>
      <c r="P22" s="137"/>
      <c r="Q22" s="8"/>
      <c r="R22" s="8"/>
      <c r="S22" s="8"/>
      <c r="T22" s="8"/>
    </row>
    <row r="23" spans="1:20" ht="13.5" customHeight="1" x14ac:dyDescent="0.2">
      <c r="D23" s="75" t="s">
        <v>12</v>
      </c>
      <c r="E23" s="83">
        <v>2356</v>
      </c>
      <c r="F23" s="83">
        <v>95</v>
      </c>
      <c r="G23" s="201">
        <f>I9+I7+I11+I13+I17+I15</f>
        <v>167759.54999999999</v>
      </c>
      <c r="H23" s="139">
        <f>J19</f>
        <v>0</v>
      </c>
      <c r="I23" s="201">
        <f>K19</f>
        <v>180000</v>
      </c>
      <c r="J23" s="201">
        <f>L15+L13+L11+L17</f>
        <v>51946</v>
      </c>
      <c r="K23" s="208">
        <f>G23-H23-I23</f>
        <v>-12240.450000000012</v>
      </c>
      <c r="L23" s="149"/>
      <c r="P23" s="137"/>
    </row>
    <row r="24" spans="1:20" ht="13.5" customHeight="1" x14ac:dyDescent="0.2">
      <c r="D24" s="76" t="s">
        <v>13</v>
      </c>
      <c r="E24" s="83">
        <v>115</v>
      </c>
      <c r="F24" s="83">
        <v>5</v>
      </c>
      <c r="G24" s="139">
        <f>I10+I8+I12+I14+I18+I16</f>
        <v>8829.4500000000007</v>
      </c>
      <c r="H24" s="139">
        <f>J20</f>
        <v>0</v>
      </c>
      <c r="I24" s="139">
        <v>0</v>
      </c>
      <c r="J24" s="77">
        <f>L18+L16+L14</f>
        <v>0</v>
      </c>
      <c r="K24" s="208">
        <f>G24-H24-I24</f>
        <v>8829.4500000000007</v>
      </c>
      <c r="L24" s="149"/>
    </row>
    <row r="25" spans="1:20" x14ac:dyDescent="0.2">
      <c r="K25" s="212"/>
    </row>
  </sheetData>
  <mergeCells count="41">
    <mergeCell ref="E21:F21"/>
    <mergeCell ref="H9:H10"/>
    <mergeCell ref="C13:C14"/>
    <mergeCell ref="G13:G14"/>
    <mergeCell ref="H13:H14"/>
    <mergeCell ref="C11:C12"/>
    <mergeCell ref="G11:G12"/>
    <mergeCell ref="H11:H12"/>
    <mergeCell ref="C17:C18"/>
    <mergeCell ref="G17:G18"/>
    <mergeCell ref="H17:H18"/>
    <mergeCell ref="C9:C10"/>
    <mergeCell ref="G9:G10"/>
    <mergeCell ref="A7:A18"/>
    <mergeCell ref="C15:C16"/>
    <mergeCell ref="G15:G16"/>
    <mergeCell ref="H15:H16"/>
    <mergeCell ref="E6:F6"/>
    <mergeCell ref="G6:H6"/>
    <mergeCell ref="M4:O4"/>
    <mergeCell ref="B7:B8"/>
    <mergeCell ref="C7:C8"/>
    <mergeCell ref="G7:G8"/>
    <mergeCell ref="H7:H8"/>
    <mergeCell ref="M6:O6"/>
    <mergeCell ref="R4:R5"/>
    <mergeCell ref="A1:R1"/>
    <mergeCell ref="A2:R2"/>
    <mergeCell ref="A3:R3"/>
    <mergeCell ref="A4:A5"/>
    <mergeCell ref="B4:B5"/>
    <mergeCell ref="C4:C5"/>
    <mergeCell ref="D4:D5"/>
    <mergeCell ref="E4:F4"/>
    <mergeCell ref="G4:H4"/>
    <mergeCell ref="I4:I5"/>
    <mergeCell ref="J4:J5"/>
    <mergeCell ref="K4:K5"/>
    <mergeCell ref="P4:P5"/>
    <mergeCell ref="Q4:Q5"/>
    <mergeCell ref="L4:L5"/>
  </mergeCells>
  <pageMargins left="0.45" right="0.1" top="0.55000000000000004" bottom="0.18" header="0.5" footer="0.25"/>
  <pageSetup paperSize="9" scale="75" fitToHeight="0" orientation="landscape" r:id="rId1"/>
  <headerFooter alignWithMargins="0"/>
  <ignoredErrors>
    <ignoredError sqref="I9:I17 I8" formula="1"/>
    <ignoredError sqref="J19:L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32"/>
  <sheetViews>
    <sheetView topLeftCell="A16" zoomScaleNormal="100" workbookViewId="0">
      <selection activeCell="J29" sqref="J29"/>
    </sheetView>
  </sheetViews>
  <sheetFormatPr defaultRowHeight="12.75" x14ac:dyDescent="0.2"/>
  <cols>
    <col min="1" max="1" width="11" customWidth="1"/>
    <col min="2" max="2" width="10.5703125" customWidth="1"/>
    <col min="3" max="3" width="8.85546875" customWidth="1"/>
    <col min="4" max="4" width="8.140625" customWidth="1"/>
    <col min="5" max="6" width="5" customWidth="1"/>
    <col min="7" max="7" width="7.28515625" customWidth="1"/>
    <col min="8" max="8" width="7.28515625" style="15" customWidth="1"/>
    <col min="9" max="9" width="9.140625" customWidth="1"/>
    <col min="10" max="10" width="7.85546875" customWidth="1"/>
    <col min="11" max="11" width="9.28515625" customWidth="1"/>
    <col min="12" max="12" width="8.42578125" customWidth="1"/>
    <col min="13" max="13" width="42.42578125" customWidth="1"/>
    <col min="14" max="14" width="14.5703125" customWidth="1"/>
    <col min="15" max="15" width="8.28515625" customWidth="1"/>
    <col min="16" max="17" width="9" customWidth="1"/>
    <col min="18" max="18" width="8.42578125" customWidth="1"/>
  </cols>
  <sheetData>
    <row r="1" spans="1:20" ht="23.25" customHeight="1" x14ac:dyDescent="0.35">
      <c r="A1" s="1346" t="s">
        <v>20</v>
      </c>
      <c r="B1" s="1346"/>
      <c r="C1" s="1346"/>
      <c r="D1" s="1346"/>
      <c r="E1" s="1346"/>
      <c r="F1" s="1346"/>
      <c r="G1" s="1346"/>
      <c r="H1" s="1346"/>
      <c r="I1" s="1346"/>
      <c r="J1" s="1346"/>
      <c r="K1" s="1346"/>
      <c r="L1" s="1346"/>
      <c r="M1" s="1346"/>
      <c r="N1" s="1346"/>
      <c r="O1" s="1346"/>
      <c r="P1" s="1346"/>
      <c r="Q1" s="1346"/>
      <c r="R1" s="1346"/>
    </row>
    <row r="2" spans="1:20" ht="28.5" customHeight="1" thickBot="1" x14ac:dyDescent="0.25">
      <c r="A2" s="1347" t="s">
        <v>21</v>
      </c>
      <c r="B2" s="1347"/>
      <c r="C2" s="1347"/>
      <c r="D2" s="1347"/>
      <c r="E2" s="1347"/>
      <c r="F2" s="1347"/>
      <c r="G2" s="1347"/>
      <c r="H2" s="1347"/>
      <c r="I2" s="1347"/>
      <c r="J2" s="1347"/>
      <c r="K2" s="1347"/>
      <c r="L2" s="1347"/>
      <c r="M2" s="1347"/>
      <c r="N2" s="1347"/>
      <c r="O2" s="1347"/>
      <c r="P2" s="1347"/>
      <c r="Q2" s="1347"/>
      <c r="R2" s="1347"/>
    </row>
    <row r="3" spans="1:20" ht="18.75" customHeight="1" x14ac:dyDescent="0.2">
      <c r="A3" s="1348" t="s">
        <v>447</v>
      </c>
      <c r="B3" s="1349"/>
      <c r="C3" s="1349"/>
      <c r="D3" s="1349"/>
      <c r="E3" s="1349"/>
      <c r="F3" s="1349"/>
      <c r="G3" s="1349"/>
      <c r="H3" s="1349"/>
      <c r="I3" s="1349"/>
      <c r="J3" s="1349"/>
      <c r="K3" s="1349"/>
      <c r="L3" s="1349"/>
      <c r="M3" s="1349"/>
      <c r="N3" s="1349"/>
      <c r="O3" s="1349"/>
      <c r="P3" s="1349"/>
      <c r="Q3" s="1349"/>
      <c r="R3" s="1350"/>
      <c r="S3" s="8"/>
      <c r="T3" s="8"/>
    </row>
    <row r="4" spans="1:20" ht="37.5" customHeight="1" x14ac:dyDescent="0.2">
      <c r="A4" s="1351" t="s">
        <v>53</v>
      </c>
      <c r="B4" s="1343" t="s">
        <v>3</v>
      </c>
      <c r="C4" s="1343" t="s">
        <v>217</v>
      </c>
      <c r="D4" s="1343" t="s">
        <v>29</v>
      </c>
      <c r="E4" s="1352" t="s">
        <v>4</v>
      </c>
      <c r="F4" s="1344"/>
      <c r="G4" s="1353" t="s">
        <v>186</v>
      </c>
      <c r="H4" s="1354"/>
      <c r="I4" s="1343" t="s">
        <v>206</v>
      </c>
      <c r="J4" s="1344" t="s">
        <v>207</v>
      </c>
      <c r="K4" s="1343" t="s">
        <v>208</v>
      </c>
      <c r="L4" s="1343" t="s">
        <v>209</v>
      </c>
      <c r="M4" s="1358" t="s">
        <v>26</v>
      </c>
      <c r="N4" s="1359"/>
      <c r="O4" s="1360"/>
      <c r="P4" s="1343" t="s">
        <v>226</v>
      </c>
      <c r="Q4" s="1344" t="s">
        <v>6</v>
      </c>
      <c r="R4" s="1345" t="s">
        <v>30</v>
      </c>
      <c r="S4" s="8"/>
      <c r="T4" s="8"/>
    </row>
    <row r="5" spans="1:20" ht="31.5" customHeight="1" x14ac:dyDescent="0.2">
      <c r="A5" s="1391"/>
      <c r="B5" s="1392"/>
      <c r="C5" s="1392"/>
      <c r="D5" s="1392"/>
      <c r="E5" s="7" t="s">
        <v>19</v>
      </c>
      <c r="F5" s="7" t="s">
        <v>24</v>
      </c>
      <c r="G5" s="2" t="s">
        <v>1</v>
      </c>
      <c r="H5" s="14" t="s">
        <v>2</v>
      </c>
      <c r="I5" s="1392"/>
      <c r="J5" s="1344"/>
      <c r="K5" s="1392"/>
      <c r="L5" s="1392"/>
      <c r="M5" s="72" t="s">
        <v>27</v>
      </c>
      <c r="N5" s="16" t="s">
        <v>28</v>
      </c>
      <c r="O5" s="43" t="s">
        <v>31</v>
      </c>
      <c r="P5" s="1343"/>
      <c r="Q5" s="1344"/>
      <c r="R5" s="1392"/>
      <c r="S5" s="8"/>
      <c r="T5" s="8"/>
    </row>
    <row r="6" spans="1:20" ht="13.5" customHeight="1" x14ac:dyDescent="0.2">
      <c r="A6" s="465">
        <v>1</v>
      </c>
      <c r="B6" s="466">
        <v>2</v>
      </c>
      <c r="C6" s="467">
        <v>3</v>
      </c>
      <c r="D6" s="466">
        <v>4</v>
      </c>
      <c r="E6" s="1396">
        <v>5</v>
      </c>
      <c r="F6" s="1397"/>
      <c r="G6" s="1396">
        <v>6</v>
      </c>
      <c r="H6" s="1397"/>
      <c r="I6" s="467">
        <v>7</v>
      </c>
      <c r="J6" s="467">
        <v>8</v>
      </c>
      <c r="K6" s="467">
        <v>9</v>
      </c>
      <c r="L6" s="468">
        <v>10</v>
      </c>
      <c r="M6" s="1396">
        <v>11</v>
      </c>
      <c r="N6" s="1398"/>
      <c r="O6" s="1397"/>
      <c r="P6" s="469" t="s">
        <v>144</v>
      </c>
      <c r="Q6" s="468">
        <v>13</v>
      </c>
      <c r="R6" s="466">
        <v>14</v>
      </c>
      <c r="S6" s="8"/>
      <c r="T6" s="8"/>
    </row>
    <row r="7" spans="1:20" ht="15" customHeight="1" x14ac:dyDescent="0.25">
      <c r="A7" s="1395" t="s">
        <v>161</v>
      </c>
      <c r="B7" s="1402" t="s">
        <v>57</v>
      </c>
      <c r="C7" s="1400">
        <v>30000</v>
      </c>
      <c r="D7" s="20" t="s">
        <v>61</v>
      </c>
      <c r="E7" s="54">
        <v>1287</v>
      </c>
      <c r="F7" s="55">
        <v>52</v>
      </c>
      <c r="G7" s="1401">
        <v>2014</v>
      </c>
      <c r="H7" s="1399">
        <v>26589</v>
      </c>
      <c r="I7" s="84">
        <f>H7*F7/100</f>
        <v>13826.28</v>
      </c>
      <c r="J7" s="85">
        <v>0</v>
      </c>
      <c r="K7" s="101">
        <v>26589</v>
      </c>
      <c r="L7" s="165">
        <v>0</v>
      </c>
      <c r="M7" s="23"/>
      <c r="N7" s="24"/>
      <c r="O7" s="25"/>
      <c r="P7" s="172">
        <f t="shared" ref="P7:P12" si="0">I7-J7-K7</f>
        <v>-12762.72</v>
      </c>
      <c r="Q7" s="211"/>
      <c r="R7" s="30"/>
      <c r="S7" s="8"/>
      <c r="T7" s="8"/>
    </row>
    <row r="8" spans="1:20" ht="15" customHeight="1" x14ac:dyDescent="0.25">
      <c r="A8" s="1362"/>
      <c r="B8" s="1365"/>
      <c r="C8" s="1366"/>
      <c r="D8" s="20" t="s">
        <v>8</v>
      </c>
      <c r="E8" s="54">
        <v>780</v>
      </c>
      <c r="F8" s="55">
        <v>32</v>
      </c>
      <c r="G8" s="1367"/>
      <c r="H8" s="1368"/>
      <c r="I8" s="84">
        <f>H7*F8/100</f>
        <v>8508.48</v>
      </c>
      <c r="J8" s="85">
        <v>0</v>
      </c>
      <c r="K8" s="85">
        <v>0</v>
      </c>
      <c r="L8" s="165">
        <v>0</v>
      </c>
      <c r="M8" s="23"/>
      <c r="N8" s="24"/>
      <c r="O8" s="25"/>
      <c r="P8" s="172">
        <f t="shared" si="0"/>
        <v>8508.48</v>
      </c>
      <c r="Q8" s="210"/>
      <c r="R8" s="30"/>
      <c r="S8" s="8"/>
      <c r="T8" s="8"/>
    </row>
    <row r="9" spans="1:20" ht="15.75" customHeight="1" thickBot="1" x14ac:dyDescent="0.25">
      <c r="A9" s="1362"/>
      <c r="B9" s="58"/>
      <c r="C9" s="1366"/>
      <c r="D9" s="429" t="s">
        <v>59</v>
      </c>
      <c r="E9" s="420">
        <v>387</v>
      </c>
      <c r="F9" s="421">
        <v>16</v>
      </c>
      <c r="G9" s="1367"/>
      <c r="H9" s="1368"/>
      <c r="I9" s="526">
        <f>H7*F9/100</f>
        <v>4254.24</v>
      </c>
      <c r="J9" s="474">
        <v>0</v>
      </c>
      <c r="K9" s="474">
        <v>0</v>
      </c>
      <c r="L9" s="567">
        <v>0</v>
      </c>
      <c r="M9" s="433"/>
      <c r="N9" s="434"/>
      <c r="O9" s="435"/>
      <c r="P9" s="425">
        <f t="shared" si="0"/>
        <v>4254.24</v>
      </c>
      <c r="Q9" s="535"/>
      <c r="R9" s="427"/>
      <c r="S9" s="8"/>
      <c r="T9" s="8"/>
    </row>
    <row r="10" spans="1:20" ht="49.5" customHeight="1" x14ac:dyDescent="0.2">
      <c r="A10" s="1362"/>
      <c r="B10" s="566" t="s">
        <v>470</v>
      </c>
      <c r="C10" s="1369">
        <v>30000</v>
      </c>
      <c r="D10" s="477" t="s">
        <v>61</v>
      </c>
      <c r="E10" s="478">
        <v>1287</v>
      </c>
      <c r="F10" s="479">
        <v>52</v>
      </c>
      <c r="G10" s="1371">
        <v>2015</v>
      </c>
      <c r="H10" s="1373">
        <v>30000</v>
      </c>
      <c r="I10" s="502">
        <f>H10*F10/100</f>
        <v>15600</v>
      </c>
      <c r="J10" s="503">
        <v>0</v>
      </c>
      <c r="K10" s="504">
        <v>30000</v>
      </c>
      <c r="L10" s="498">
        <v>0</v>
      </c>
      <c r="M10" s="539" t="s">
        <v>202</v>
      </c>
      <c r="N10" s="540" t="s">
        <v>203</v>
      </c>
      <c r="O10" s="541" t="s">
        <v>293</v>
      </c>
      <c r="P10" s="485">
        <f t="shared" si="0"/>
        <v>-14400</v>
      </c>
      <c r="Q10" s="499"/>
      <c r="R10" s="486"/>
      <c r="S10" s="8"/>
      <c r="T10" s="8"/>
    </row>
    <row r="11" spans="1:20" ht="12.95" customHeight="1" x14ac:dyDescent="0.2">
      <c r="A11" s="1362"/>
      <c r="B11" s="58"/>
      <c r="C11" s="1366"/>
      <c r="D11" s="20" t="s">
        <v>8</v>
      </c>
      <c r="E11" s="54">
        <v>780</v>
      </c>
      <c r="F11" s="55">
        <v>32</v>
      </c>
      <c r="G11" s="1367"/>
      <c r="H11" s="1368"/>
      <c r="I11" s="84">
        <f>H10*F11/100</f>
        <v>9600</v>
      </c>
      <c r="J11" s="85">
        <v>0</v>
      </c>
      <c r="K11" s="85">
        <v>0</v>
      </c>
      <c r="L11" s="165">
        <v>0</v>
      </c>
      <c r="M11" s="23"/>
      <c r="N11" s="24"/>
      <c r="O11" s="25"/>
      <c r="P11" s="172">
        <f t="shared" si="0"/>
        <v>9600</v>
      </c>
      <c r="Q11" s="26"/>
      <c r="R11" s="30"/>
      <c r="S11" s="8"/>
      <c r="T11" s="8"/>
    </row>
    <row r="12" spans="1:20" ht="12.95" customHeight="1" thickBot="1" x14ac:dyDescent="0.25">
      <c r="A12" s="1362"/>
      <c r="B12" s="4"/>
      <c r="C12" s="1370"/>
      <c r="D12" s="569" t="s">
        <v>59</v>
      </c>
      <c r="E12" s="546">
        <v>387</v>
      </c>
      <c r="F12" s="547">
        <v>16</v>
      </c>
      <c r="G12" s="1372"/>
      <c r="H12" s="1374"/>
      <c r="I12" s="490">
        <f>H10*F12/100</f>
        <v>4800</v>
      </c>
      <c r="J12" s="491">
        <v>0</v>
      </c>
      <c r="K12" s="491">
        <v>0</v>
      </c>
      <c r="L12" s="570">
        <v>0</v>
      </c>
      <c r="M12" s="571"/>
      <c r="N12" s="572"/>
      <c r="O12" s="573"/>
      <c r="P12" s="496">
        <f t="shared" si="0"/>
        <v>4800</v>
      </c>
      <c r="Q12" s="551"/>
      <c r="R12" s="378"/>
      <c r="S12" s="8"/>
      <c r="T12" s="8"/>
    </row>
    <row r="13" spans="1:20" ht="51.75" customHeight="1" x14ac:dyDescent="0.2">
      <c r="A13" s="1362"/>
      <c r="B13" s="4"/>
      <c r="C13" s="1369">
        <v>30000</v>
      </c>
      <c r="D13" s="477" t="s">
        <v>61</v>
      </c>
      <c r="E13" s="478">
        <v>1287</v>
      </c>
      <c r="F13" s="479">
        <v>52</v>
      </c>
      <c r="G13" s="1371">
        <v>2016</v>
      </c>
      <c r="H13" s="1373">
        <v>30000</v>
      </c>
      <c r="I13" s="502">
        <f>H13*F13/100</f>
        <v>15600</v>
      </c>
      <c r="J13" s="503">
        <v>0</v>
      </c>
      <c r="K13" s="504">
        <v>30000</v>
      </c>
      <c r="L13" s="483">
        <v>11029</v>
      </c>
      <c r="M13" s="539" t="s">
        <v>351</v>
      </c>
      <c r="N13" s="540" t="s">
        <v>172</v>
      </c>
      <c r="O13" s="541" t="s">
        <v>204</v>
      </c>
      <c r="P13" s="485">
        <f t="shared" ref="P13:P21" si="1">I13-J13-K13</f>
        <v>-14400</v>
      </c>
      <c r="Q13" s="574"/>
      <c r="R13" s="486"/>
      <c r="S13" s="8"/>
      <c r="T13" s="8"/>
    </row>
    <row r="14" spans="1:20" ht="12.95" customHeight="1" x14ac:dyDescent="0.2">
      <c r="A14" s="1362"/>
      <c r="B14" s="4"/>
      <c r="C14" s="1366"/>
      <c r="D14" s="20" t="s">
        <v>8</v>
      </c>
      <c r="E14" s="54">
        <v>780</v>
      </c>
      <c r="F14" s="55">
        <v>32</v>
      </c>
      <c r="G14" s="1367"/>
      <c r="H14" s="1368"/>
      <c r="I14" s="84">
        <f>H13*F14/100</f>
        <v>9600</v>
      </c>
      <c r="J14" s="85">
        <v>0</v>
      </c>
      <c r="K14" s="85">
        <v>0</v>
      </c>
      <c r="L14" s="165">
        <v>0</v>
      </c>
      <c r="M14" s="23"/>
      <c r="N14" s="24"/>
      <c r="O14" s="25"/>
      <c r="P14" s="172">
        <f t="shared" si="1"/>
        <v>9600</v>
      </c>
      <c r="Q14" s="305"/>
      <c r="R14" s="30"/>
      <c r="S14" s="8"/>
      <c r="T14" s="8"/>
    </row>
    <row r="15" spans="1:20" ht="12.95" customHeight="1" thickBot="1" x14ac:dyDescent="0.25">
      <c r="A15" s="1362"/>
      <c r="B15" s="4"/>
      <c r="C15" s="1370"/>
      <c r="D15" s="569" t="s">
        <v>59</v>
      </c>
      <c r="E15" s="546">
        <v>387</v>
      </c>
      <c r="F15" s="547">
        <v>16</v>
      </c>
      <c r="G15" s="1372"/>
      <c r="H15" s="1374"/>
      <c r="I15" s="490">
        <f>H13*F15/100</f>
        <v>4800</v>
      </c>
      <c r="J15" s="491">
        <v>0</v>
      </c>
      <c r="K15" s="491">
        <v>0</v>
      </c>
      <c r="L15" s="570">
        <v>0</v>
      </c>
      <c r="M15" s="571"/>
      <c r="N15" s="572"/>
      <c r="O15" s="573"/>
      <c r="P15" s="496">
        <f t="shared" si="1"/>
        <v>4800</v>
      </c>
      <c r="Q15" s="575"/>
      <c r="R15" s="50"/>
      <c r="S15" s="8"/>
      <c r="T15" s="8"/>
    </row>
    <row r="16" spans="1:20" ht="50.25" customHeight="1" x14ac:dyDescent="0.2">
      <c r="A16" s="1362"/>
      <c r="B16" s="4"/>
      <c r="C16" s="1369">
        <v>30000</v>
      </c>
      <c r="D16" s="477" t="s">
        <v>61</v>
      </c>
      <c r="E16" s="478">
        <v>1287</v>
      </c>
      <c r="F16" s="479">
        <v>52</v>
      </c>
      <c r="G16" s="1371">
        <v>2017</v>
      </c>
      <c r="H16" s="1373">
        <v>30000</v>
      </c>
      <c r="I16" s="502">
        <f>H16*F16/100</f>
        <v>15600</v>
      </c>
      <c r="J16" s="503">
        <v>0</v>
      </c>
      <c r="K16" s="504">
        <v>3288</v>
      </c>
      <c r="L16" s="483">
        <v>31442</v>
      </c>
      <c r="M16" s="539" t="s">
        <v>202</v>
      </c>
      <c r="N16" s="540" t="s">
        <v>350</v>
      </c>
      <c r="O16" s="541" t="s">
        <v>293</v>
      </c>
      <c r="P16" s="485">
        <f t="shared" ref="P16:P18" si="2">I16-J16-K16</f>
        <v>12312</v>
      </c>
      <c r="Q16" s="641"/>
      <c r="R16" s="557"/>
      <c r="S16" s="8"/>
      <c r="T16" s="8"/>
    </row>
    <row r="17" spans="1:20" ht="12.95" customHeight="1" x14ac:dyDescent="0.2">
      <c r="A17" s="1362"/>
      <c r="B17" s="4"/>
      <c r="C17" s="1366"/>
      <c r="D17" s="20" t="s">
        <v>8</v>
      </c>
      <c r="E17" s="54">
        <v>780</v>
      </c>
      <c r="F17" s="55">
        <v>32</v>
      </c>
      <c r="G17" s="1367"/>
      <c r="H17" s="1368"/>
      <c r="I17" s="84">
        <f>H16*F17/100</f>
        <v>9600</v>
      </c>
      <c r="J17" s="85">
        <v>0</v>
      </c>
      <c r="K17" s="85">
        <v>0</v>
      </c>
      <c r="L17" s="165">
        <v>0</v>
      </c>
      <c r="M17" s="23"/>
      <c r="N17" s="24"/>
      <c r="O17" s="25"/>
      <c r="P17" s="172">
        <f t="shared" si="2"/>
        <v>9600</v>
      </c>
      <c r="Q17" s="249"/>
      <c r="R17" s="30"/>
      <c r="S17" s="8"/>
      <c r="T17" s="8"/>
    </row>
    <row r="18" spans="1:20" ht="15.75" customHeight="1" thickBot="1" x14ac:dyDescent="0.25">
      <c r="A18" s="1362"/>
      <c r="B18" s="4"/>
      <c r="C18" s="1370"/>
      <c r="D18" s="569" t="s">
        <v>59</v>
      </c>
      <c r="E18" s="546">
        <v>387</v>
      </c>
      <c r="F18" s="547">
        <v>16</v>
      </c>
      <c r="G18" s="1372"/>
      <c r="H18" s="1374"/>
      <c r="I18" s="490">
        <f>H16*F18/100</f>
        <v>4800</v>
      </c>
      <c r="J18" s="491">
        <v>0</v>
      </c>
      <c r="K18" s="491">
        <v>0</v>
      </c>
      <c r="L18" s="570">
        <v>0</v>
      </c>
      <c r="M18" s="571"/>
      <c r="N18" s="572"/>
      <c r="O18" s="573"/>
      <c r="P18" s="496">
        <f t="shared" si="2"/>
        <v>4800</v>
      </c>
      <c r="Q18" s="642"/>
      <c r="R18" s="50"/>
      <c r="S18" s="8"/>
      <c r="T18" s="8"/>
    </row>
    <row r="19" spans="1:20" ht="39" customHeight="1" x14ac:dyDescent="0.2">
      <c r="A19" s="1362"/>
      <c r="B19" s="4"/>
      <c r="C19" s="1369">
        <v>30000</v>
      </c>
      <c r="D19" s="477" t="s">
        <v>61</v>
      </c>
      <c r="E19" s="478">
        <v>1287</v>
      </c>
      <c r="F19" s="479">
        <v>52</v>
      </c>
      <c r="G19" s="1371">
        <v>2018</v>
      </c>
      <c r="H19" s="1373">
        <v>30000</v>
      </c>
      <c r="I19" s="502">
        <f>H19*F19/100</f>
        <v>15600</v>
      </c>
      <c r="J19" s="503">
        <v>0</v>
      </c>
      <c r="K19" s="504">
        <v>56712</v>
      </c>
      <c r="L19" s="483"/>
      <c r="M19" s="539" t="s">
        <v>352</v>
      </c>
      <c r="N19" s="540" t="s">
        <v>295</v>
      </c>
      <c r="O19" s="541" t="s">
        <v>294</v>
      </c>
      <c r="P19" s="485">
        <f t="shared" si="1"/>
        <v>-41112</v>
      </c>
      <c r="Q19" s="641"/>
      <c r="R19" s="557"/>
      <c r="S19" s="8"/>
      <c r="T19" s="8"/>
    </row>
    <row r="20" spans="1:20" ht="12.95" customHeight="1" x14ac:dyDescent="0.2">
      <c r="A20" s="1362"/>
      <c r="B20" s="4"/>
      <c r="C20" s="1366"/>
      <c r="D20" s="20" t="s">
        <v>8</v>
      </c>
      <c r="E20" s="54">
        <v>780</v>
      </c>
      <c r="F20" s="55">
        <v>32</v>
      </c>
      <c r="G20" s="1367"/>
      <c r="H20" s="1368"/>
      <c r="I20" s="84">
        <f>H19*F20/100</f>
        <v>9600</v>
      </c>
      <c r="J20" s="85">
        <v>0</v>
      </c>
      <c r="K20" s="85">
        <v>0</v>
      </c>
      <c r="L20" s="165">
        <v>0</v>
      </c>
      <c r="M20" s="23"/>
      <c r="N20" s="24"/>
      <c r="O20" s="25"/>
      <c r="P20" s="172">
        <f t="shared" si="1"/>
        <v>9600</v>
      </c>
      <c r="Q20" s="249"/>
      <c r="R20" s="30"/>
      <c r="S20" s="8"/>
      <c r="T20" s="8"/>
    </row>
    <row r="21" spans="1:20" ht="12.95" customHeight="1" thickBot="1" x14ac:dyDescent="0.25">
      <c r="A21" s="1362"/>
      <c r="B21" s="4"/>
      <c r="C21" s="1370"/>
      <c r="D21" s="569" t="s">
        <v>59</v>
      </c>
      <c r="E21" s="546">
        <v>387</v>
      </c>
      <c r="F21" s="547">
        <v>16</v>
      </c>
      <c r="G21" s="1372"/>
      <c r="H21" s="1374"/>
      <c r="I21" s="490">
        <f>H19*F21/100</f>
        <v>4800</v>
      </c>
      <c r="J21" s="491">
        <v>0</v>
      </c>
      <c r="K21" s="491">
        <v>0</v>
      </c>
      <c r="L21" s="570">
        <v>0</v>
      </c>
      <c r="M21" s="571"/>
      <c r="N21" s="572"/>
      <c r="O21" s="573"/>
      <c r="P21" s="496">
        <f t="shared" si="1"/>
        <v>4800</v>
      </c>
      <c r="Q21" s="642"/>
      <c r="R21" s="50"/>
      <c r="S21" s="8"/>
      <c r="T21" s="8"/>
    </row>
    <row r="22" spans="1:20" ht="37.5" customHeight="1" x14ac:dyDescent="0.2">
      <c r="A22" s="1362"/>
      <c r="B22" s="4"/>
      <c r="C22" s="1369">
        <v>30000</v>
      </c>
      <c r="D22" s="477" t="s">
        <v>61</v>
      </c>
      <c r="E22" s="478">
        <v>1287</v>
      </c>
      <c r="F22" s="479">
        <v>52</v>
      </c>
      <c r="G22" s="1371">
        <v>2019</v>
      </c>
      <c r="H22" s="1373">
        <v>30000</v>
      </c>
      <c r="I22" s="502">
        <f>H22*F22/100</f>
        <v>15600</v>
      </c>
      <c r="J22" s="503">
        <v>0</v>
      </c>
      <c r="K22" s="504">
        <v>33411</v>
      </c>
      <c r="L22" s="503">
        <v>0</v>
      </c>
      <c r="M22" s="539" t="s">
        <v>352</v>
      </c>
      <c r="N22" s="540" t="s">
        <v>295</v>
      </c>
      <c r="O22" s="541" t="s">
        <v>294</v>
      </c>
      <c r="P22" s="485">
        <f t="shared" ref="P22:P24" si="3">I22-J22-K22</f>
        <v>-17811</v>
      </c>
      <c r="Q22" s="641"/>
      <c r="R22" s="557"/>
      <c r="S22" s="8"/>
      <c r="T22" s="8"/>
    </row>
    <row r="23" spans="1:20" ht="12.95" customHeight="1" x14ac:dyDescent="0.2">
      <c r="A23" s="1362"/>
      <c r="B23" s="4"/>
      <c r="C23" s="1366"/>
      <c r="D23" s="20" t="s">
        <v>8</v>
      </c>
      <c r="E23" s="54">
        <v>780</v>
      </c>
      <c r="F23" s="55">
        <v>32</v>
      </c>
      <c r="G23" s="1367"/>
      <c r="H23" s="1368"/>
      <c r="I23" s="84">
        <f>H22*F23/100</f>
        <v>9600</v>
      </c>
      <c r="J23" s="85">
        <v>0</v>
      </c>
      <c r="K23" s="85">
        <v>0</v>
      </c>
      <c r="L23" s="165">
        <v>0</v>
      </c>
      <c r="M23" s="23"/>
      <c r="N23" s="24"/>
      <c r="O23" s="25"/>
      <c r="P23" s="172">
        <f t="shared" si="3"/>
        <v>9600</v>
      </c>
      <c r="Q23" s="249"/>
      <c r="R23" s="30"/>
      <c r="S23" s="8"/>
      <c r="T23" s="8"/>
    </row>
    <row r="24" spans="1:20" ht="12.95" customHeight="1" thickBot="1" x14ac:dyDescent="0.25">
      <c r="A24" s="1376"/>
      <c r="B24" s="4"/>
      <c r="C24" s="1370"/>
      <c r="D24" s="569" t="s">
        <v>59</v>
      </c>
      <c r="E24" s="546">
        <v>387</v>
      </c>
      <c r="F24" s="547">
        <v>16</v>
      </c>
      <c r="G24" s="1372"/>
      <c r="H24" s="1374"/>
      <c r="I24" s="490">
        <f>H22*F24/100</f>
        <v>4800</v>
      </c>
      <c r="J24" s="491">
        <v>0</v>
      </c>
      <c r="K24" s="491">
        <v>0</v>
      </c>
      <c r="L24" s="570">
        <v>0</v>
      </c>
      <c r="M24" s="571"/>
      <c r="N24" s="572"/>
      <c r="O24" s="573"/>
      <c r="P24" s="496">
        <f t="shared" si="3"/>
        <v>4800</v>
      </c>
      <c r="Q24" s="642"/>
      <c r="R24" s="50"/>
      <c r="S24" s="8"/>
      <c r="T24" s="8"/>
    </row>
    <row r="25" spans="1:20" ht="16.5" customHeight="1" thickBot="1" x14ac:dyDescent="0.25">
      <c r="A25" s="384"/>
      <c r="B25" s="385"/>
      <c r="C25" s="386"/>
      <c r="D25" s="387"/>
      <c r="E25" s="388"/>
      <c r="F25" s="389"/>
      <c r="G25" s="390" t="s">
        <v>0</v>
      </c>
      <c r="H25" s="568">
        <f>SUM(H7:H24)</f>
        <v>176589</v>
      </c>
      <c r="I25" s="568">
        <f>SUM(I7:I24)</f>
        <v>176589</v>
      </c>
      <c r="J25" s="393">
        <f>SUM(J7:J21)</f>
        <v>0</v>
      </c>
      <c r="K25" s="393">
        <f>SUM(K7:K24)</f>
        <v>180000</v>
      </c>
      <c r="L25" s="393">
        <f>SUM(L7:L24)</f>
        <v>42471</v>
      </c>
      <c r="M25" s="395"/>
      <c r="N25" s="396"/>
      <c r="O25" s="397"/>
      <c r="P25" s="398">
        <f>SUM(P7:P24)</f>
        <v>-3411</v>
      </c>
      <c r="Q25" s="411"/>
      <c r="R25" s="412"/>
      <c r="S25" s="8"/>
      <c r="T25" s="8"/>
    </row>
    <row r="26" spans="1:20" ht="4.5" customHeight="1" x14ac:dyDescent="0.2">
      <c r="A26" s="31"/>
      <c r="B26" s="31"/>
      <c r="C26" s="31"/>
      <c r="D26" s="31"/>
      <c r="E26" s="31"/>
      <c r="F26" s="31"/>
      <c r="G26" s="31"/>
      <c r="H26" s="32"/>
      <c r="I26" s="31"/>
      <c r="J26" s="31"/>
      <c r="K26" s="31"/>
      <c r="L26" s="31"/>
      <c r="M26" s="31"/>
      <c r="N26" s="31"/>
      <c r="O26" s="31"/>
      <c r="P26" s="31"/>
      <c r="Q26" s="31"/>
      <c r="R26" s="31"/>
      <c r="S26" s="8"/>
      <c r="T26" s="8"/>
    </row>
    <row r="27" spans="1:20" ht="52.5" customHeight="1" x14ac:dyDescent="0.2">
      <c r="A27" s="6"/>
      <c r="B27" s="6"/>
      <c r="C27" s="6"/>
      <c r="D27" s="1119" t="s">
        <v>44</v>
      </c>
      <c r="E27" s="1364" t="s">
        <v>45</v>
      </c>
      <c r="F27" s="1364"/>
      <c r="G27" s="288" t="s">
        <v>206</v>
      </c>
      <c r="H27" s="1041" t="s">
        <v>207</v>
      </c>
      <c r="I27" s="1091" t="s">
        <v>280</v>
      </c>
      <c r="J27" s="1054" t="s">
        <v>187</v>
      </c>
      <c r="K27" s="1091" t="s">
        <v>282</v>
      </c>
      <c r="L27" s="141"/>
      <c r="M27" s="6"/>
      <c r="N27" s="6"/>
      <c r="O27" s="6"/>
      <c r="P27" s="141"/>
      <c r="Q27" s="8"/>
      <c r="R27" s="8"/>
      <c r="S27" s="8"/>
      <c r="T27" s="8"/>
    </row>
    <row r="28" spans="1:20" ht="15.75" customHeight="1" x14ac:dyDescent="0.25">
      <c r="A28" s="8"/>
      <c r="B28" s="8"/>
      <c r="C28" s="8"/>
      <c r="D28" s="92"/>
      <c r="E28" s="146" t="s">
        <v>150</v>
      </c>
      <c r="F28" s="146" t="s">
        <v>24</v>
      </c>
      <c r="G28" s="73" t="s">
        <v>140</v>
      </c>
      <c r="H28" s="73" t="s">
        <v>141</v>
      </c>
      <c r="I28" s="81" t="s">
        <v>142</v>
      </c>
      <c r="J28" s="81" t="s">
        <v>143</v>
      </c>
      <c r="K28" s="82" t="s">
        <v>151</v>
      </c>
      <c r="L28" s="141"/>
      <c r="M28" s="8"/>
      <c r="N28" s="8"/>
      <c r="O28" s="8"/>
      <c r="P28" s="137"/>
      <c r="Q28" s="8"/>
      <c r="R28" s="8"/>
      <c r="S28" s="8"/>
      <c r="T28" s="8"/>
    </row>
    <row r="29" spans="1:20" x14ac:dyDescent="0.2">
      <c r="D29" s="75" t="s">
        <v>61</v>
      </c>
      <c r="E29" s="83">
        <v>1287</v>
      </c>
      <c r="F29" s="83">
        <v>52</v>
      </c>
      <c r="G29" s="139">
        <f>I10+I7+I13+I19+I16+I22</f>
        <v>91826.28</v>
      </c>
      <c r="H29" s="139">
        <f>J25</f>
        <v>0</v>
      </c>
      <c r="I29" s="201">
        <f>K25</f>
        <v>180000</v>
      </c>
      <c r="J29" s="139">
        <f>L22+L19+L16+L13+L10</f>
        <v>42471</v>
      </c>
      <c r="K29" s="201">
        <f>G29-H29-I29</f>
        <v>-88173.72</v>
      </c>
      <c r="L29" s="142"/>
      <c r="P29" s="137"/>
    </row>
    <row r="30" spans="1:20" x14ac:dyDescent="0.2">
      <c r="D30" s="75" t="s">
        <v>8</v>
      </c>
      <c r="E30" s="83">
        <v>780</v>
      </c>
      <c r="F30" s="83">
        <v>32</v>
      </c>
      <c r="G30" s="139">
        <f>I11+I8+I14+I20+I17+I23</f>
        <v>56508.479999999996</v>
      </c>
      <c r="H30" s="139">
        <f>J26</f>
        <v>0</v>
      </c>
      <c r="I30" s="139">
        <f>K11+K8</f>
        <v>0</v>
      </c>
      <c r="J30" s="77">
        <v>0</v>
      </c>
      <c r="K30" s="201">
        <f>G30-H30-I30</f>
        <v>56508.479999999996</v>
      </c>
      <c r="L30" s="142"/>
      <c r="P30" s="137"/>
    </row>
    <row r="31" spans="1:20" x14ac:dyDescent="0.2">
      <c r="D31" s="76" t="s">
        <v>59</v>
      </c>
      <c r="E31" s="83">
        <v>387</v>
      </c>
      <c r="F31" s="83">
        <v>16</v>
      </c>
      <c r="G31" s="139">
        <f>I12+I9+I15+I21+I18+I24</f>
        <v>28254.239999999998</v>
      </c>
      <c r="H31" s="139">
        <v>0</v>
      </c>
      <c r="I31" s="139">
        <f>K12+K9</f>
        <v>0</v>
      </c>
      <c r="J31" s="77">
        <v>0</v>
      </c>
      <c r="K31" s="201">
        <f>G31-H31-I31</f>
        <v>28254.239999999998</v>
      </c>
      <c r="L31" s="149"/>
      <c r="P31" s="137"/>
    </row>
    <row r="32" spans="1:20" x14ac:dyDescent="0.2">
      <c r="K32" s="212"/>
    </row>
  </sheetData>
  <mergeCells count="41">
    <mergeCell ref="R4:R5"/>
    <mergeCell ref="A1:R1"/>
    <mergeCell ref="A2:R2"/>
    <mergeCell ref="A3:R3"/>
    <mergeCell ref="A4:A5"/>
    <mergeCell ref="B4:B5"/>
    <mergeCell ref="C4:C5"/>
    <mergeCell ref="D4:D5"/>
    <mergeCell ref="E4:F4"/>
    <mergeCell ref="G4:H4"/>
    <mergeCell ref="I4:I5"/>
    <mergeCell ref="J4:J5"/>
    <mergeCell ref="K4:K5"/>
    <mergeCell ref="M4:O4"/>
    <mergeCell ref="P4:P5"/>
    <mergeCell ref="Q4:Q5"/>
    <mergeCell ref="B7:B8"/>
    <mergeCell ref="L4:L5"/>
    <mergeCell ref="A7:A24"/>
    <mergeCell ref="G22:G24"/>
    <mergeCell ref="H22:H24"/>
    <mergeCell ref="C16:C18"/>
    <mergeCell ref="G16:G18"/>
    <mergeCell ref="H16:H18"/>
    <mergeCell ref="C22:C24"/>
    <mergeCell ref="M6:O6"/>
    <mergeCell ref="C7:C9"/>
    <mergeCell ref="G7:G9"/>
    <mergeCell ref="H7:H9"/>
    <mergeCell ref="E27:F27"/>
    <mergeCell ref="C10:C12"/>
    <mergeCell ref="G10:G12"/>
    <mergeCell ref="H10:H12"/>
    <mergeCell ref="E6:F6"/>
    <mergeCell ref="G6:H6"/>
    <mergeCell ref="C13:C15"/>
    <mergeCell ref="G13:G15"/>
    <mergeCell ref="H13:H15"/>
    <mergeCell ref="C19:C21"/>
    <mergeCell ref="G19:G21"/>
    <mergeCell ref="H19:H21"/>
  </mergeCells>
  <pageMargins left="0.45" right="0.1" top="0.55000000000000004" bottom="0.18" header="0.5" footer="0.25"/>
  <pageSetup paperSize="9" scale="75" fitToHeight="0" orientation="landscape" r:id="rId1"/>
  <headerFooter alignWithMargins="0"/>
  <ignoredErrors>
    <ignoredError sqref="K25:L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vt:i4>
      </vt:variant>
    </vt:vector>
  </HeadingPairs>
  <TitlesOfParts>
    <vt:vector size="33" baseType="lpstr">
      <vt:lpstr>Khuzdar</vt:lpstr>
      <vt:lpstr>Kalat</vt:lpstr>
      <vt:lpstr>Barkhan</vt:lpstr>
      <vt:lpstr>Kharan</vt:lpstr>
      <vt:lpstr>Kharan West</vt:lpstr>
      <vt:lpstr>Kharan East</vt:lpstr>
      <vt:lpstr>Margand</vt:lpstr>
      <vt:lpstr>Nausherwani</vt:lpstr>
      <vt:lpstr>Bela West</vt:lpstr>
      <vt:lpstr>HAB</vt:lpstr>
      <vt:lpstr>Dhok Sultan</vt:lpstr>
      <vt:lpstr>Hisal</vt:lpstr>
      <vt:lpstr>Karsal</vt:lpstr>
      <vt:lpstr>Sadiqabad</vt:lpstr>
      <vt:lpstr>Zindan</vt:lpstr>
      <vt:lpstr>Hala</vt:lpstr>
      <vt:lpstr>Gambat South</vt:lpstr>
      <vt:lpstr>Jungshahi</vt:lpstr>
      <vt:lpstr>Kotri</vt:lpstr>
      <vt:lpstr>Sirani</vt:lpstr>
      <vt:lpstr>Naushahro Feroze</vt:lpstr>
      <vt:lpstr>Zamzama South</vt:lpstr>
      <vt:lpstr>Malir</vt:lpstr>
      <vt:lpstr>Khipro East</vt:lpstr>
      <vt:lpstr>Shah Bandar</vt:lpstr>
      <vt:lpstr>Chachar D&amp;PL</vt:lpstr>
      <vt:lpstr>Kharan South</vt:lpstr>
      <vt:lpstr>Disttwise Summary</vt:lpstr>
      <vt:lpstr>Sheet1</vt:lpstr>
      <vt:lpstr>'Chachar D&amp;PL'!Print_Area</vt:lpstr>
      <vt:lpstr>'Kharan South'!Print_Area</vt:lpstr>
      <vt:lpstr>Barkhan!Print_Titles</vt:lpstr>
      <vt:lpstr>'Disttwise Summary'!Print_Titles</vt:lpstr>
    </vt:vector>
  </TitlesOfParts>
  <Company>Pakistan Petroleum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Dept.</dc:creator>
  <cp:lastModifiedBy>Khurram</cp:lastModifiedBy>
  <cp:lastPrinted>2020-02-19T05:31:56Z</cp:lastPrinted>
  <dcterms:created xsi:type="dcterms:W3CDTF">2005-08-05T04:13:15Z</dcterms:created>
  <dcterms:modified xsi:type="dcterms:W3CDTF">2020-02-19T05:31:56Z</dcterms:modified>
</cp:coreProperties>
</file>